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496" windowHeight="7752" activeTab="3"/>
  </bookViews>
  <sheets>
    <sheet name="Ogień " sheetId="1" r:id="rId1"/>
    <sheet name="Elektronika " sheetId="2" r:id="rId2"/>
    <sheet name="Zabezpieczenia" sheetId="3" r:id="rId3"/>
    <sheet name="Komunikacja" sheetId="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D9" i="2"/>
  <c r="D4" i="2"/>
  <c r="D8" i="2"/>
  <c r="D3" i="2"/>
  <c r="N56" i="1" l="1"/>
  <c r="J56" i="1"/>
  <c r="D19" i="2"/>
  <c r="D16" i="2"/>
  <c r="D21" i="2"/>
  <c r="D17" i="2"/>
  <c r="D15" i="2"/>
  <c r="N55" i="1"/>
  <c r="J98" i="1"/>
  <c r="D44" i="2"/>
  <c r="J97" i="1"/>
  <c r="J66" i="1" l="1"/>
  <c r="D35" i="2"/>
  <c r="D32" i="2"/>
  <c r="D31" i="2"/>
  <c r="D25" i="2"/>
  <c r="D24" i="2"/>
  <c r="J59" i="1"/>
  <c r="J61" i="1"/>
  <c r="J62" i="1"/>
  <c r="D28" i="2"/>
  <c r="J72" i="1" l="1"/>
  <c r="D41" i="2"/>
  <c r="D40" i="2"/>
  <c r="D38" i="2"/>
  <c r="D39" i="2"/>
  <c r="F5" i="2" l="1"/>
  <c r="F6" i="2"/>
  <c r="F7" i="2"/>
  <c r="N3" i="1" l="1"/>
  <c r="N59" i="1" l="1"/>
  <c r="J55" i="1" l="1"/>
  <c r="J54" i="1"/>
  <c r="J35" i="1"/>
  <c r="J33" i="1"/>
  <c r="J76" i="1" l="1"/>
  <c r="F9" i="2"/>
  <c r="F4" i="2"/>
  <c r="F8" i="2"/>
  <c r="F3" i="2"/>
  <c r="N51" i="1"/>
  <c r="J44" i="1"/>
  <c r="J48" i="1"/>
  <c r="J42" i="1"/>
  <c r="J32" i="1"/>
  <c r="J34" i="1"/>
  <c r="J36" i="1"/>
  <c r="J75" i="1" l="1"/>
  <c r="J92" i="1"/>
  <c r="J93" i="1"/>
  <c r="J90" i="1"/>
  <c r="J91" i="1"/>
  <c r="J94" i="1"/>
  <c r="J86" i="1"/>
  <c r="J87" i="1"/>
  <c r="J88" i="1"/>
  <c r="J89" i="1"/>
  <c r="J83" i="1"/>
  <c r="J84" i="1"/>
  <c r="J85" i="1"/>
  <c r="J82" i="1"/>
  <c r="J81" i="1"/>
  <c r="J80" i="1"/>
  <c r="J79" i="1"/>
  <c r="N66" i="1"/>
  <c r="M26" i="1"/>
  <c r="J26" i="1" s="1"/>
  <c r="M27" i="1"/>
  <c r="J27" i="1" s="1"/>
  <c r="M28" i="1"/>
  <c r="J28" i="1" s="1"/>
  <c r="M29" i="1"/>
  <c r="J29" i="1" s="1"/>
  <c r="M30" i="1"/>
  <c r="J30" i="1" s="1"/>
  <c r="M31" i="1"/>
  <c r="J31" i="1" s="1"/>
  <c r="M37" i="1"/>
  <c r="J37" i="1" s="1"/>
  <c r="M38" i="1"/>
  <c r="J38" i="1" s="1"/>
  <c r="M39" i="1"/>
  <c r="J39" i="1" s="1"/>
  <c r="M40" i="1"/>
  <c r="J40" i="1" s="1"/>
  <c r="M41" i="1"/>
  <c r="J41" i="1" s="1"/>
  <c r="M43" i="1"/>
  <c r="J43" i="1" s="1"/>
  <c r="M51" i="1"/>
  <c r="M8" i="1"/>
  <c r="J8" i="1" s="1"/>
  <c r="M9" i="1"/>
  <c r="J9" i="1" s="1"/>
  <c r="M10" i="1"/>
  <c r="J10" i="1" s="1"/>
  <c r="M11" i="1"/>
  <c r="J11" i="1" s="1"/>
  <c r="M12" i="1"/>
  <c r="M13" i="1"/>
  <c r="J13" i="1" s="1"/>
  <c r="M14" i="1"/>
  <c r="J14" i="1" s="1"/>
  <c r="M15" i="1"/>
  <c r="J15" i="1" s="1"/>
  <c r="M16" i="1"/>
  <c r="J16" i="1" s="1"/>
  <c r="M17" i="1"/>
  <c r="J17" i="1" s="1"/>
  <c r="J64" i="1" l="1"/>
  <c r="M3" i="1" l="1"/>
  <c r="M4" i="1"/>
  <c r="J4" i="1" s="1"/>
  <c r="M5" i="1"/>
  <c r="J5" i="1" s="1"/>
  <c r="M6" i="1"/>
  <c r="J6" i="1" s="1"/>
  <c r="M7" i="1"/>
  <c r="J7" i="1" s="1"/>
  <c r="M19" i="1"/>
  <c r="J19" i="1" s="1"/>
  <c r="M20" i="1"/>
  <c r="J20" i="1" s="1"/>
  <c r="M21" i="1"/>
  <c r="J21" i="1" s="1"/>
  <c r="M22" i="1"/>
  <c r="J22" i="1" s="1"/>
  <c r="M23" i="1"/>
  <c r="J23" i="1" s="1"/>
  <c r="M24" i="1"/>
  <c r="J24" i="1" s="1"/>
  <c r="M25" i="1"/>
  <c r="J25" i="1" s="1"/>
  <c r="J74" i="1" l="1"/>
  <c r="J77" i="1"/>
  <c r="J78" i="1"/>
  <c r="J96" i="1"/>
  <c r="M63" i="1"/>
  <c r="J63" i="1" s="1"/>
  <c r="J73" i="1"/>
  <c r="M72" i="1"/>
  <c r="M67" i="1"/>
  <c r="J67" i="1" s="1"/>
  <c r="J60" i="1"/>
  <c r="M53" i="1"/>
  <c r="J53" i="1" s="1"/>
  <c r="M52" i="1"/>
  <c r="J52" i="1" s="1"/>
</calcChain>
</file>

<file path=xl/sharedStrings.xml><?xml version="1.0" encoding="utf-8"?>
<sst xmlns="http://schemas.openxmlformats.org/spreadsheetml/2006/main" count="619" uniqueCount="301">
  <si>
    <t>Lp.</t>
  </si>
  <si>
    <t>Jednostka orgnizacyjna</t>
  </si>
  <si>
    <t>Lokalizacja / przeznaczenie</t>
  </si>
  <si>
    <t>Rok budowy</t>
  </si>
  <si>
    <t>Materiały konstrukcyjne</t>
  </si>
  <si>
    <t>Wartość wybrana</t>
  </si>
  <si>
    <t>Wartość O m2</t>
  </si>
  <si>
    <t>Wartość O</t>
  </si>
  <si>
    <t>Wartość KB</t>
  </si>
  <si>
    <t>ścian</t>
  </si>
  <si>
    <t>stropów</t>
  </si>
  <si>
    <t>stropodachu</t>
  </si>
  <si>
    <t>pokrycie dachu</t>
  </si>
  <si>
    <t>1.</t>
  </si>
  <si>
    <t>2.</t>
  </si>
  <si>
    <t>papa</t>
  </si>
  <si>
    <t>blacha</t>
  </si>
  <si>
    <t>3.</t>
  </si>
  <si>
    <t>4.</t>
  </si>
  <si>
    <t>5.</t>
  </si>
  <si>
    <t>Ogrodzenie</t>
  </si>
  <si>
    <t>6.</t>
  </si>
  <si>
    <t>beton</t>
  </si>
  <si>
    <t>cegła</t>
  </si>
  <si>
    <t>-</t>
  </si>
  <si>
    <t>7.</t>
  </si>
  <si>
    <t>8.</t>
  </si>
  <si>
    <t>9.</t>
  </si>
  <si>
    <t>10.</t>
  </si>
  <si>
    <t>11.</t>
  </si>
  <si>
    <t>12.</t>
  </si>
  <si>
    <t>13.</t>
  </si>
  <si>
    <t>Suma ubezpieczenia</t>
  </si>
  <si>
    <t>L.p.</t>
  </si>
  <si>
    <t>Przedmiot ubezpieczenia</t>
  </si>
  <si>
    <t>Sprzęt stacjonarny</t>
  </si>
  <si>
    <t>Sprzęt przenośny</t>
  </si>
  <si>
    <t>Kserokopiarki i urządzenia wielofunkcyjne</t>
  </si>
  <si>
    <t>Jednostka</t>
  </si>
  <si>
    <t>Zabezpieczenia przeciwpożarowe</t>
  </si>
  <si>
    <t>Zabezpieczenia przeciwkradzieżowe</t>
  </si>
  <si>
    <t>2</t>
  </si>
  <si>
    <t>17</t>
  </si>
  <si>
    <t>18</t>
  </si>
  <si>
    <t>19</t>
  </si>
  <si>
    <t>20</t>
  </si>
  <si>
    <t>Nr rej.</t>
  </si>
  <si>
    <t>Marka</t>
  </si>
  <si>
    <t>Typ/model</t>
  </si>
  <si>
    <t>Rodzaj</t>
  </si>
  <si>
    <t>Nr nadwozia</t>
  </si>
  <si>
    <t>Okres OC</t>
  </si>
  <si>
    <t>Okres NNW</t>
  </si>
  <si>
    <t>osobowy</t>
  </si>
  <si>
    <t>Lokalizacja</t>
  </si>
  <si>
    <t>Wyposażenie i urządzenia</t>
  </si>
  <si>
    <t>p</t>
  </si>
  <si>
    <t>s</t>
  </si>
  <si>
    <t>21</t>
  </si>
  <si>
    <t>b</t>
  </si>
  <si>
    <t>w</t>
  </si>
  <si>
    <t>bu</t>
  </si>
  <si>
    <t>Rodzaj sumy ubezpieczenia</t>
  </si>
  <si>
    <t>KB</t>
  </si>
  <si>
    <t>FSC Starachowice</t>
  </si>
  <si>
    <t>Ośrodek Pomocy Społecznej</t>
  </si>
  <si>
    <t>Jednostka nie posiada władnego budynku</t>
  </si>
  <si>
    <t>Telewizory</t>
  </si>
  <si>
    <t>Budynek administracyjny UMiG, ul. Żeromskiego 50, Zawichost</t>
  </si>
  <si>
    <t>Budynek komunalny "Warsztaty Terapii Zajęciowej", ul. Wiosenna, Zawichost</t>
  </si>
  <si>
    <t>Budynek Ośrodka Zdrowia, Czyżów Plebański 1B</t>
  </si>
  <si>
    <t>Budynek Przychodni Zdrowia, ul. Rynek Duży 4A,  Zawichost</t>
  </si>
  <si>
    <t>Lokal mieszkalny, Czyżów Szlachecki 123G/3</t>
  </si>
  <si>
    <t>Budynek mieszkalny "Dom Nauczyciela", Czyżów Szlachecki 123 G/3</t>
  </si>
  <si>
    <t>Budynek mieszkalny "Dom Nauczyciela", Czyżów Plebański 2A</t>
  </si>
  <si>
    <t>Budynek Świetlicy Wiejskiej, Chrapanów  88</t>
  </si>
  <si>
    <t>Budynek Warsztatów Terapii Zajęciowej, Piotrowice</t>
  </si>
  <si>
    <t>Budynek (garaż), ul. Szkolna 4, Zawichost*</t>
  </si>
  <si>
    <t>Budynek M-GOK (Centrum Kultury Zawichost), ul. Żeromskiego 33, Zawichost</t>
  </si>
  <si>
    <t>Budynek mieszkalny (socjalny), ul. Wąska 4, Zawichost</t>
  </si>
  <si>
    <t>Budynek gospodarczy (stodoła), ul. Wąska 4, Zawichost</t>
  </si>
  <si>
    <t>Budynek komunalny (2 mieszkania socjalne), ul. Askenazego 17 i 19, Zawichost</t>
  </si>
  <si>
    <t>Lokal mieszkalny, (mieszkanie socjalne), ul. Ostrowiecka 4, Zawichost</t>
  </si>
  <si>
    <t>Ujęcie wody, Czyżów Plebański</t>
  </si>
  <si>
    <t>Baza ZGKiM, ul. Polna, Zawichost</t>
  </si>
  <si>
    <t>Budynek sportowy, ul. Nadwiślańska, Zawichost</t>
  </si>
  <si>
    <t>Budynek Przedszkola, ul. Szkolna 13, Zawichost</t>
  </si>
  <si>
    <t>Budynek Szkoły, ul. Szkolna 15, Zawichost</t>
  </si>
  <si>
    <t>Placówka dziennego wsparcia, ul. Szkolna 8, Zawichost</t>
  </si>
  <si>
    <t>Budynek Przedszkola, Linów 97A</t>
  </si>
  <si>
    <t>Budynek Szkoły, Czyżów Szlachecki 2</t>
  </si>
  <si>
    <t>Remiza OSP, ul. Żeromskiego 12, Zawichost</t>
  </si>
  <si>
    <t>Remiza OSP, Linów 217</t>
  </si>
  <si>
    <t>Remiza OSP, Piotrowice</t>
  </si>
  <si>
    <t>Remiza OSP, Czyżów Szlachecki</t>
  </si>
  <si>
    <t>Remiza OSP, Podszyn 33</t>
  </si>
  <si>
    <t>Linia NN, ul. Wiosenna, Zawichost</t>
  </si>
  <si>
    <t>Przeprawa promowa</t>
  </si>
  <si>
    <t>Linia kablowa, dł. 200 mb, Czyżów Plebański</t>
  </si>
  <si>
    <t>Linia kablowa, dł. 171 mb, ul. Rynek Duży, Zawichost</t>
  </si>
  <si>
    <t>Pomnik, ul. Rynek Mały</t>
  </si>
  <si>
    <t>Ośrodek Edukacji Kultury i Sportu, Czyżów Plebański</t>
  </si>
  <si>
    <t>Oświetlenie, ul. Sandomierska, Zawichost</t>
  </si>
  <si>
    <t>1. Urząd Miasta i Gminy</t>
  </si>
  <si>
    <t>2.Ośrodek Pomocy Społecznej</t>
  </si>
  <si>
    <t>Wyposarzenei i urzadzenia</t>
  </si>
  <si>
    <t>Wyposarzenie i urządzenia</t>
  </si>
  <si>
    <t>Miejsko-Gminny Ośrodek Kultury</t>
  </si>
  <si>
    <t>Jednostka nie ubezpiecza budynków systemem sum stałych (siedziba ZSiP w Czyżowie Szlacheckim jest wykazana i ubezpieczenona przez UG)</t>
  </si>
  <si>
    <t xml:space="preserve">Budynek gospodarczy   </t>
  </si>
  <si>
    <t>Jednostka nie ubezpiecza budynków systemem sum stałych (siedziba M-GOK jest wykazana i ubezpieczenona przez UG)</t>
  </si>
  <si>
    <t>Jednostka nie ubezpiecza budynków systemem sum stałych (siedziba Biblioteki jest wykazana i ubezpieczenona przez UG)</t>
  </si>
  <si>
    <t>Zespół Ekonomiczny Oświaty znajduje się w budynku Urzędu Miasta i Gminy przy ul. Żeromskiego 50, Zawichost)</t>
  </si>
  <si>
    <t>Jednostka nie ubezpiecza budynków systemem sum stałych (siedziba ZSiP w Zawichoście jest wykazana i ubezpieczenona przez UG)</t>
  </si>
  <si>
    <t>Budyne gospodarczy</t>
  </si>
  <si>
    <t>Budynek hydroforni</t>
  </si>
  <si>
    <t>pustak</t>
  </si>
  <si>
    <t>płyty stropowe</t>
  </si>
  <si>
    <t>płyty korytkowe</t>
  </si>
  <si>
    <t>papa na lepiku</t>
  </si>
  <si>
    <t>Budynek kotłowni</t>
  </si>
  <si>
    <t>Przyłącze wody SSM1</t>
  </si>
  <si>
    <t>Przyłacze wodociagowe do kanalizacji Zawichost</t>
  </si>
  <si>
    <t>Przyłącze wodociagowe do hydrofornii ul. Kręta Zawichost</t>
  </si>
  <si>
    <t>przyłącze ujecia Siwek</t>
  </si>
  <si>
    <t>Ujecie wody ul.Kręta</t>
  </si>
  <si>
    <t>Modernizacja ujęcia wody Zawichost</t>
  </si>
  <si>
    <t>Przyłącze Dziurów</t>
  </si>
  <si>
    <t>Przyłącze Chrapanów</t>
  </si>
  <si>
    <t>Ujęcie wody Linów</t>
  </si>
  <si>
    <t>Przyłącze Dębie - Dziurów</t>
  </si>
  <si>
    <t>Kotłownia gazowa</t>
  </si>
  <si>
    <t>Kanał CO SSMI</t>
  </si>
  <si>
    <t xml:space="preserve">Kanał CO  </t>
  </si>
  <si>
    <t>Oczyszczalnia ścieków po modernizacji</t>
  </si>
  <si>
    <t>Przyłacze kanalizacyjne SSM</t>
  </si>
  <si>
    <t>Przyłącze kanalizacyjne SSM ul. Sportowa</t>
  </si>
  <si>
    <t>Przyłącze kanalizacyjne ul. Sportowa</t>
  </si>
  <si>
    <t>Przyłącze kanalizacyjne Zawichost</t>
  </si>
  <si>
    <t>Urząd Gminy i Miasta</t>
  </si>
  <si>
    <t>Bibloteka Publiczna Miasta i Gminy Zawichost</t>
  </si>
  <si>
    <t>Zespół Szkół Ogólnokształcących w Zawichoście</t>
  </si>
  <si>
    <t>Zespół Szkół i Przedszkola w Czyżowie Szlacheckim</t>
  </si>
  <si>
    <t>Zakład Gospodarki Komunalnej i Mieszkaniowe</t>
  </si>
  <si>
    <t>Budynek 16-rodzinny</t>
  </si>
  <si>
    <t>- zgodne z przepisami o ochronie przeciwpożarowej, hydranty zewnetrzny szt. 1, gaśnice lub agregaty 2 szt</t>
  </si>
  <si>
    <t>- zgodne z przepisami o ochronie przeciwpożarowej, gasnice lub agregaty 4 szt.</t>
  </si>
  <si>
    <t>TSA GV33</t>
  </si>
  <si>
    <t>VOLVO</t>
  </si>
  <si>
    <t>FL</t>
  </si>
  <si>
    <t>specjalny, pożarniczy</t>
  </si>
  <si>
    <t>6200 kg</t>
  </si>
  <si>
    <t>YV2E4C6AXWB206036</t>
  </si>
  <si>
    <t>TSA 45FM</t>
  </si>
  <si>
    <t xml:space="preserve">FSO Warszawa </t>
  </si>
  <si>
    <t>125p 1.5</t>
  </si>
  <si>
    <t>2485485</t>
  </si>
  <si>
    <t>TGC 779D</t>
  </si>
  <si>
    <t>Star A 200</t>
  </si>
  <si>
    <t>64083</t>
  </si>
  <si>
    <t>TSA 91PH</t>
  </si>
  <si>
    <t>ZEPPIA  S. Cymerman</t>
  </si>
  <si>
    <t>PC500A</t>
  </si>
  <si>
    <t>przyczepa lekka</t>
  </si>
  <si>
    <t>SV9PC500S70GK1016</t>
  </si>
  <si>
    <t>Ładowność</t>
  </si>
  <si>
    <t>Rok rod.</t>
  </si>
  <si>
    <t xml:space="preserve">Urząd Miasta i Gminy </t>
  </si>
  <si>
    <t>Zakaład Gospodarki Komunalnej i Mieszkaniowej</t>
  </si>
  <si>
    <t>TSA AM58</t>
  </si>
  <si>
    <t>RENAULT, Master DCI</t>
  </si>
  <si>
    <t>TSA CK63</t>
  </si>
  <si>
    <t>ciężarowy, asenizacyjny</t>
  </si>
  <si>
    <t>TGD 085P</t>
  </si>
  <si>
    <t>TGW 227B</t>
  </si>
  <si>
    <t>ciągnik</t>
  </si>
  <si>
    <t>AUTOSAN</t>
  </si>
  <si>
    <t>D732</t>
  </si>
  <si>
    <t>przyczepa, wywrotka</t>
  </si>
  <si>
    <t>SCANIA</t>
  </si>
  <si>
    <t>93M</t>
  </si>
  <si>
    <t>19363</t>
  </si>
  <si>
    <t>XLEPM4X2A04350430</t>
  </si>
  <si>
    <t>VF1HDCNK526734923</t>
  </si>
  <si>
    <t>619842</t>
  </si>
  <si>
    <t>Brk numeru</t>
  </si>
  <si>
    <t>Koparka</t>
  </si>
  <si>
    <t>2CR05553</t>
  </si>
  <si>
    <t>CAT</t>
  </si>
  <si>
    <t>2188CCM</t>
  </si>
  <si>
    <t>URSUS</t>
  </si>
  <si>
    <t>C-360</t>
  </si>
  <si>
    <t>Kanał CO (Przychodnia)</t>
  </si>
  <si>
    <t>Plac targowy</t>
  </si>
  <si>
    <t>Przepompownia ul. Leonarda</t>
  </si>
  <si>
    <t>Plac zabaw Linów</t>
  </si>
  <si>
    <t>Plac zabaw Zawichost</t>
  </si>
  <si>
    <t>Plac zabaw Dziurów</t>
  </si>
  <si>
    <t>Boisko Zawichost</t>
  </si>
  <si>
    <t>Klimatyzatory</t>
  </si>
  <si>
    <t>Centrale telefoniczne, fax</t>
  </si>
  <si>
    <t>Urządzenie do elektronicznego właczania syren</t>
  </si>
  <si>
    <t>1.Urząd Miasta i Gminy</t>
  </si>
  <si>
    <t>Budynek u. Dziurów 41</t>
  </si>
  <si>
    <t>O</t>
  </si>
  <si>
    <t>2.Osrodek Pomocy Społecznej</t>
  </si>
  <si>
    <t>Budynek ul. Dziurów 41</t>
  </si>
  <si>
    <t>stropodach</t>
  </si>
  <si>
    <t>Co najmniej dwa zamki wielozastawkowe w każdych drzwiach zewnętrzych</t>
  </si>
  <si>
    <t>Gaśnice szt. 4</t>
  </si>
  <si>
    <t>Sprzet starszy niż7 lat</t>
  </si>
  <si>
    <t>3. Miejsko-Gminny Ośrodek Kultury</t>
  </si>
  <si>
    <t>4. Bibloteka Publiczna Miasta i Gminy Zawichost</t>
  </si>
  <si>
    <t>5.Centrum Usług Wspólnych w Zawichoście</t>
  </si>
  <si>
    <t>Centrum Usług Wspólnych w Zawichoście</t>
  </si>
  <si>
    <t>5. Centrum Usług Wspólnych w Zawichoście</t>
  </si>
  <si>
    <t xml:space="preserve">Sprzęt stacjonarny </t>
  </si>
  <si>
    <t>Zgodnie z p. poż gasnice lub agregaty szt. 20, hydranty wewnętrzne szt. 9</t>
  </si>
  <si>
    <t>Co najmniej dwa zamki wielozastawkowe w każdych drzwiach zewnętrzych, stały dozór wewntrzny, system alarmujący służby z całodobową ochroną</t>
  </si>
  <si>
    <t>Sprzęt elektroniczny starszy niż 7 lat</t>
  </si>
  <si>
    <t>pustak, cegła pełna</t>
  </si>
  <si>
    <t>stropy gęstożebrowe</t>
  </si>
  <si>
    <t>Stropodach</t>
  </si>
  <si>
    <t>Zgodnie z p. poż. Gasnice lun agragaty szt. 3, hydrant zewnętrzny szt. 1</t>
  </si>
  <si>
    <t xml:space="preserve">Budynek hydroforni </t>
  </si>
  <si>
    <t>Kanał CO Dom Kultury</t>
  </si>
  <si>
    <t>Komin stalowy</t>
  </si>
  <si>
    <t>Budynek wielofunkcyjny - Pisary dziłka 358</t>
  </si>
  <si>
    <t xml:space="preserve">Wiaty przystankowe </t>
  </si>
  <si>
    <t>Sprzęt stacjonarny*</t>
  </si>
  <si>
    <t>Sprzet nagłośnieniowy i muzyczny*</t>
  </si>
  <si>
    <t>Monitoring*</t>
  </si>
  <si>
    <t>Sprzet przenosny*</t>
  </si>
  <si>
    <t>Telewizory*</t>
  </si>
  <si>
    <t>Oświetlenie estradowe*</t>
  </si>
  <si>
    <t>- zgodne z przepisami o ochronie przeciwpożarowej, hydrant zewnętrzny szt. 1</t>
  </si>
  <si>
    <t>Co najmniej dwa zamki wielozastawkowe w dakżdych drzwiach zewnętrznych</t>
  </si>
  <si>
    <t>Co najmniej dwa zamki wielozastawkowe w dakżdych drzwiach zewnętrznych, system alarmujący służby</t>
  </si>
  <si>
    <t>TSA 20VU</t>
  </si>
  <si>
    <t>NDR</t>
  </si>
  <si>
    <t>przyczepka lekka</t>
  </si>
  <si>
    <t>13543</t>
  </si>
  <si>
    <t>TSA 85UJ</t>
  </si>
  <si>
    <t>l. miejsc</t>
  </si>
  <si>
    <t>FL614</t>
  </si>
  <si>
    <t>Volvo</t>
  </si>
  <si>
    <t>pożarniczy</t>
  </si>
  <si>
    <t>YV2E4C4A5WB203936</t>
  </si>
  <si>
    <t xml:space="preserve">Gmina </t>
  </si>
  <si>
    <t>TSA PE30</t>
  </si>
  <si>
    <t>Trans</t>
  </si>
  <si>
    <t>Trail</t>
  </si>
  <si>
    <t>SU9075000HKTT1104</t>
  </si>
  <si>
    <t>Gaśnice, hydranty zewnętrzne</t>
  </si>
  <si>
    <t>Co najmniej dwa zamki wielozastawkowe w dakżdych drzwiach zewnętrznych, dwi antywłamaniowe</t>
  </si>
  <si>
    <t>Brak majatku na sumy stałe</t>
  </si>
  <si>
    <t>WV1ZZZ7HZ5H036467</t>
  </si>
  <si>
    <t>04.09.2019 03.09.2020</t>
  </si>
  <si>
    <t>Poj.</t>
  </si>
  <si>
    <t xml:space="preserve">ciężarowy  </t>
  </si>
  <si>
    <t>Volkswagen</t>
  </si>
  <si>
    <t>Tranporter</t>
  </si>
  <si>
    <t>TSA 8485C</t>
  </si>
  <si>
    <t>01.01.2019 31.12.2019</t>
  </si>
  <si>
    <t>20.01.2019 19.01.2020</t>
  </si>
  <si>
    <t>22.12.2019 21.12.2020</t>
  </si>
  <si>
    <t>18.07.2019 17.07.2020</t>
  </si>
  <si>
    <t>27.06.2019 26.06.2020</t>
  </si>
  <si>
    <t>03.11.2019 02.11.2020</t>
  </si>
  <si>
    <t>13.10.2019 12.10.2020</t>
  </si>
  <si>
    <t>21.02.2019 20.02.2020</t>
  </si>
  <si>
    <t>12.05.2019 11.05.2020</t>
  </si>
  <si>
    <t>21.04.2019 20.04.2020</t>
  </si>
  <si>
    <t>20.02.2019 19.02.2020</t>
  </si>
  <si>
    <t>07.12.2019 06.12.2020</t>
  </si>
  <si>
    <t>Zgodnie z p.poż. Gaśnice lub agregaty, hydranty zewnętrzne i wewnętrzne</t>
  </si>
  <si>
    <t>Tablica interaktywna, internaktywny sprzęt multimedialny</t>
  </si>
  <si>
    <t>Telefony i faxy</t>
  </si>
  <si>
    <t>Tablica i zestawy interaktywne</t>
  </si>
  <si>
    <t>Zespół Szkoły i Przedszkoli w Zawichoście</t>
  </si>
  <si>
    <t>Kocioł BUNDERUS ul. Żeromskiego</t>
  </si>
  <si>
    <t>Wyposażenie i urządzenia w tym pompa, przecunarka</t>
  </si>
  <si>
    <t>Telefony komórkowe</t>
  </si>
  <si>
    <t>Zabezpieczenia zgodnie z poż. Gaśnice szt 7, hydranty zewnętrzne szt 1, hydranty wewnętrzne - 3szt</t>
  </si>
  <si>
    <t>Altana drewniana Wygoda</t>
  </si>
  <si>
    <t>Altana drewniana Linów</t>
  </si>
  <si>
    <t>Siłownia zewnętrzna Czyżów Szlachecki</t>
  </si>
  <si>
    <t xml:space="preserve">Schodołaz </t>
  </si>
  <si>
    <t>Zestaw hydrauliczny</t>
  </si>
  <si>
    <t>Budynek mieszkalny (socjalny) ul. Ogrodowa 15, 27-630 Zawichost</t>
  </si>
  <si>
    <t>WO</t>
  </si>
  <si>
    <t>Budynek (garaż), ul. Szkolna 4, Zawichost* wraz z wyposażeniem</t>
  </si>
  <si>
    <t>6. Zespół Szkół i Przedszkola w Czyżowie Szlacheckim</t>
  </si>
  <si>
    <t>7. Zespół Szkoły i Przedszkoli w Zawichoście</t>
  </si>
  <si>
    <t>8. Zakład Gospodarki Komunalnej i Mieszkaniowej</t>
  </si>
  <si>
    <t>beczka ascenizacyjna</t>
  </si>
  <si>
    <t>01.01.2020 31.12.2021</t>
  </si>
  <si>
    <t>14.</t>
  </si>
  <si>
    <t>7. Zespół Szkoły i Przedszkola w Zawichoście</t>
  </si>
  <si>
    <r>
      <t>Pow. użytk. w m</t>
    </r>
    <r>
      <rPr>
        <b/>
        <vertAlign val="superscript"/>
        <sz val="10"/>
        <rFont val="Arial Narrow"/>
        <family val="2"/>
        <charset val="238"/>
      </rPr>
      <t>2</t>
    </r>
  </si>
  <si>
    <t>Lokal mieszkalny, ul. Ogrodowa 15, 27-630 Zawichost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</si>
</sst>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164" formatCode="#,##0.00&quot; zł&quot;"/>
    <numFmt numFmtId="165" formatCode="#,##0.00\ [$zł-415];[Red]\-#,##0.00\ [$zł-415]"/>
    <numFmt numFmtId="166" formatCode="#,##0.00_ ;\-#,##0.00\ "/>
    <numFmt numFmtId="167" formatCode="_-* #,##0.00&quot; zł&quot;_-;\-* #,##0.00&quot; zł&quot;_-;_-* \-??&quot; zł&quot;_-;_-@_-"/>
    <numFmt numFmtId="168" formatCode="#,##0.00&quot; &quot;[$€-407];[Red]&quot;-&quot;#,##0.00&quot; &quot;[$€-407]"/>
    <numFmt numFmtId="169" formatCode="#,##0.00\ &quot;zł&quot;"/>
  </numFmts>
  <fonts count="4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  <charset val="238"/>
    </font>
    <font>
      <sz val="11"/>
      <color indexed="10"/>
      <name val="Times New Roman"/>
      <family val="1"/>
      <charset val="238"/>
    </font>
    <font>
      <sz val="8"/>
      <name val="Calibri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vertAlign val="superscript"/>
      <sz val="10"/>
      <name val="Arial Narrow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5" fillId="20" borderId="1" applyNumberFormat="0" applyAlignment="0" applyProtection="0"/>
    <xf numFmtId="9" fontId="3" fillId="0" borderId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Alignment="0" applyProtection="0"/>
    <xf numFmtId="44" fontId="1" fillId="0" borderId="0" applyFont="0" applyFill="0" applyBorder="0" applyAlignment="0" applyProtection="0"/>
    <xf numFmtId="167" fontId="3" fillId="0" borderId="0" applyFill="0" applyBorder="0" applyAlignment="0" applyProtection="0"/>
    <xf numFmtId="0" fontId="20" fillId="3" borderId="0" applyNumberFormat="0" applyBorder="0" applyAlignment="0" applyProtection="0"/>
    <xf numFmtId="0" fontId="3" fillId="0" borderId="0"/>
  </cellStyleXfs>
  <cellXfs count="258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49" fontId="24" fillId="0" borderId="0" xfId="0" applyNumberFormat="1" applyFont="1"/>
    <xf numFmtId="0" fontId="2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" fillId="0" borderId="11" xfId="0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left" wrapText="1"/>
    </xf>
    <xf numFmtId="49" fontId="2" fillId="0" borderId="20" xfId="0" applyNumberFormat="1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left" wrapText="1"/>
    </xf>
    <xf numFmtId="49" fontId="2" fillId="0" borderId="16" xfId="0" applyNumberFormat="1" applyFont="1" applyBorder="1" applyAlignment="1">
      <alignment horizontal="left" wrapText="1"/>
    </xf>
    <xf numFmtId="49" fontId="2" fillId="0" borderId="19" xfId="0" applyNumberFormat="1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49" fontId="2" fillId="0" borderId="17" xfId="0" applyNumberFormat="1" applyFont="1" applyBorder="1" applyAlignment="1">
      <alignment horizontal="left" wrapText="1"/>
    </xf>
    <xf numFmtId="49" fontId="2" fillId="0" borderId="18" xfId="0" applyNumberFormat="1" applyFont="1" applyBorder="1" applyAlignment="1">
      <alignment horizontal="left" wrapText="1"/>
    </xf>
    <xf numFmtId="1" fontId="24" fillId="0" borderId="0" xfId="0" applyNumberFormat="1" applyFont="1"/>
    <xf numFmtId="169" fontId="0" fillId="0" borderId="0" xfId="0" applyNumberFormat="1"/>
    <xf numFmtId="0" fontId="27" fillId="0" borderId="29" xfId="35" applyFont="1" applyBorder="1" applyAlignment="1">
      <alignment vertical="top"/>
    </xf>
    <xf numFmtId="44" fontId="27" fillId="0" borderId="22" xfId="43" applyFont="1" applyBorder="1" applyAlignment="1">
      <alignment vertical="top"/>
    </xf>
    <xf numFmtId="0" fontId="28" fillId="28" borderId="10" xfId="46" applyFont="1" applyFill="1" applyBorder="1" applyAlignment="1">
      <alignment horizontal="center" vertical="center"/>
    </xf>
    <xf numFmtId="0" fontId="30" fillId="0" borderId="0" xfId="0" applyFont="1"/>
    <xf numFmtId="0" fontId="27" fillId="0" borderId="24" xfId="35" applyFont="1" applyBorder="1" applyAlignment="1">
      <alignment vertical="top"/>
    </xf>
    <xf numFmtId="49" fontId="26" fillId="0" borderId="0" xfId="0" applyNumberFormat="1" applyFont="1" applyAlignment="1">
      <alignment horizontal="left"/>
    </xf>
    <xf numFmtId="0" fontId="26" fillId="0" borderId="0" xfId="0" applyFont="1"/>
    <xf numFmtId="44" fontId="26" fillId="0" borderId="0" xfId="43" applyFont="1"/>
    <xf numFmtId="0" fontId="31" fillId="0" borderId="0" xfId="0" applyFont="1"/>
    <xf numFmtId="0" fontId="28" fillId="0" borderId="10" xfId="46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0" applyNumberFormat="1" applyFont="1" applyFill="1" applyBorder="1" applyAlignment="1">
      <alignment horizontal="center" vertical="center" wrapText="1"/>
    </xf>
    <xf numFmtId="1" fontId="32" fillId="24" borderId="10" xfId="0" applyNumberFormat="1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 wrapText="1"/>
    </xf>
    <xf numFmtId="0" fontId="28" fillId="0" borderId="10" xfId="46" applyFont="1" applyBorder="1" applyAlignment="1">
      <alignment horizontal="center" vertical="center" wrapText="1"/>
    </xf>
    <xf numFmtId="0" fontId="28" fillId="0" borderId="10" xfId="46" applyFont="1" applyFill="1" applyBorder="1" applyAlignment="1">
      <alignment horizontal="center" vertical="center" wrapText="1"/>
    </xf>
    <xf numFmtId="49" fontId="28" fillId="0" borderId="10" xfId="46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8" fillId="0" borderId="10" xfId="0" applyFont="1" applyBorder="1"/>
    <xf numFmtId="168" fontId="29" fillId="0" borderId="10" xfId="0" applyNumberFormat="1" applyFont="1" applyBorder="1" applyAlignment="1">
      <alignment horizontal="center" vertical="center" wrapText="1"/>
    </xf>
    <xf numFmtId="1" fontId="29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9" fillId="0" borderId="10" xfId="0" applyNumberFormat="1" applyFont="1" applyBorder="1" applyAlignment="1">
      <alignment horizontal="center" vertical="center" wrapText="1"/>
    </xf>
    <xf numFmtId="164" fontId="30" fillId="0" borderId="0" xfId="0" applyNumberFormat="1" applyFont="1"/>
    <xf numFmtId="0" fontId="34" fillId="0" borderId="0" xfId="0" applyFont="1"/>
    <xf numFmtId="49" fontId="34" fillId="0" borderId="0" xfId="0" applyNumberFormat="1" applyFont="1"/>
    <xf numFmtId="1" fontId="34" fillId="0" borderId="0" xfId="0" applyNumberFormat="1" applyFont="1"/>
    <xf numFmtId="0" fontId="2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9" fontId="26" fillId="25" borderId="50" xfId="35" applyNumberFormat="1" applyFont="1" applyFill="1" applyBorder="1"/>
    <xf numFmtId="0" fontId="26" fillId="0" borderId="26" xfId="0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49" fontId="35" fillId="0" borderId="0" xfId="0" applyNumberFormat="1" applyFont="1" applyAlignment="1">
      <alignment horizontal="left"/>
    </xf>
    <xf numFmtId="0" fontId="36" fillId="20" borderId="14" xfId="35" applyFont="1" applyFill="1" applyBorder="1" applyAlignment="1">
      <alignment horizontal="center" vertical="center"/>
    </xf>
    <xf numFmtId="44" fontId="36" fillId="20" borderId="14" xfId="43" applyFont="1" applyFill="1" applyBorder="1" applyAlignment="1" applyProtection="1">
      <alignment horizontal="center" vertical="center"/>
    </xf>
    <xf numFmtId="0" fontId="35" fillId="0" borderId="14" xfId="35" applyFont="1" applyBorder="1" applyAlignment="1">
      <alignment horizontal="center" vertical="top" wrapText="1"/>
    </xf>
    <xf numFmtId="44" fontId="35" fillId="0" borderId="14" xfId="43" applyFont="1" applyFill="1" applyBorder="1" applyAlignment="1" applyProtection="1">
      <alignment horizontal="right" vertical="top" wrapText="1"/>
      <protection locked="0"/>
    </xf>
    <xf numFmtId="0" fontId="2" fillId="0" borderId="13" xfId="0" applyFont="1" applyBorder="1" applyAlignment="1">
      <alignment horizontal="left" wrapText="1"/>
    </xf>
    <xf numFmtId="0" fontId="2" fillId="28" borderId="10" xfId="0" applyFont="1" applyFill="1" applyBorder="1" applyAlignment="1">
      <alignment wrapText="1"/>
    </xf>
    <xf numFmtId="49" fontId="2" fillId="25" borderId="10" xfId="44" applyNumberFormat="1" applyFont="1" applyFill="1" applyBorder="1" applyAlignment="1">
      <alignment horizontal="right"/>
    </xf>
    <xf numFmtId="166" fontId="2" fillId="25" borderId="10" xfId="44" applyNumberFormat="1" applyFont="1" applyFill="1" applyBorder="1" applyAlignment="1">
      <alignment horizontal="right"/>
    </xf>
    <xf numFmtId="166" fontId="2" fillId="25" borderId="10" xfId="44" applyNumberFormat="1" applyFont="1" applyFill="1" applyBorder="1" applyAlignment="1">
      <alignment horizontal="justify" wrapText="1"/>
    </xf>
    <xf numFmtId="166" fontId="2" fillId="25" borderId="10" xfId="44" applyNumberFormat="1" applyFont="1" applyFill="1" applyBorder="1" applyAlignment="1">
      <alignment wrapText="1"/>
    </xf>
    <xf numFmtId="164" fontId="2" fillId="25" borderId="10" xfId="35" applyNumberFormat="1" applyFont="1" applyFill="1" applyBorder="1"/>
    <xf numFmtId="0" fontId="37" fillId="0" borderId="30" xfId="35" applyFont="1" applyBorder="1" applyAlignment="1">
      <alignment vertical="top"/>
    </xf>
    <xf numFmtId="0" fontId="37" fillId="0" borderId="31" xfId="35" applyFont="1" applyBorder="1" applyAlignment="1">
      <alignment vertical="top"/>
    </xf>
    <xf numFmtId="44" fontId="37" fillId="0" borderId="35" xfId="43" applyFont="1" applyBorder="1" applyAlignment="1">
      <alignment vertical="top"/>
    </xf>
    <xf numFmtId="0" fontId="37" fillId="20" borderId="14" xfId="35" applyFont="1" applyFill="1" applyBorder="1" applyAlignment="1">
      <alignment horizontal="center" vertical="center"/>
    </xf>
    <xf numFmtId="0" fontId="37" fillId="20" borderId="14" xfId="35" applyFont="1" applyFill="1" applyBorder="1" applyAlignment="1">
      <alignment horizontal="center" vertical="center"/>
    </xf>
    <xf numFmtId="44" fontId="37" fillId="20" borderId="14" xfId="43" applyFont="1" applyFill="1" applyBorder="1" applyAlignment="1" applyProtection="1">
      <alignment horizontal="center" vertical="center"/>
    </xf>
    <xf numFmtId="0" fontId="2" fillId="0" borderId="14" xfId="35" applyFont="1" applyBorder="1" applyAlignment="1">
      <alignment horizontal="center" vertical="top" wrapText="1"/>
    </xf>
    <xf numFmtId="44" fontId="2" fillId="0" borderId="14" xfId="43" applyFont="1" applyFill="1" applyBorder="1" applyAlignment="1" applyProtection="1">
      <alignment horizontal="right" vertical="top" wrapText="1"/>
      <protection locked="0"/>
    </xf>
    <xf numFmtId="0" fontId="37" fillId="0" borderId="24" xfId="35" applyFont="1" applyBorder="1" applyAlignment="1">
      <alignment vertical="top"/>
    </xf>
    <xf numFmtId="0" fontId="37" fillId="0" borderId="29" xfId="35" applyFont="1" applyBorder="1" applyAlignment="1">
      <alignment vertical="top"/>
    </xf>
    <xf numFmtId="44" fontId="37" fillId="0" borderId="22" xfId="43" applyFont="1" applyBorder="1" applyAlignment="1">
      <alignment vertical="top"/>
    </xf>
    <xf numFmtId="0" fontId="2" fillId="25" borderId="10" xfId="35" applyFont="1" applyFill="1" applyBorder="1" applyAlignment="1">
      <alignment horizontal="left" wrapText="1"/>
    </xf>
    <xf numFmtId="0" fontId="2" fillId="25" borderId="10" xfId="35" applyFont="1" applyFill="1" applyBorder="1" applyAlignment="1">
      <alignment horizontal="center" wrapText="1"/>
    </xf>
    <xf numFmtId="0" fontId="2" fillId="25" borderId="10" xfId="35" applyFont="1" applyFill="1" applyBorder="1" applyAlignment="1">
      <alignment horizontal="right" wrapText="1"/>
    </xf>
    <xf numFmtId="0" fontId="37" fillId="0" borderId="32" xfId="35" applyFont="1" applyBorder="1" applyAlignment="1">
      <alignment vertical="top"/>
    </xf>
    <xf numFmtId="0" fontId="37" fillId="0" borderId="33" xfId="35" applyFont="1" applyBorder="1" applyAlignment="1">
      <alignment vertical="top"/>
    </xf>
    <xf numFmtId="44" fontId="37" fillId="0" borderId="34" xfId="43" applyFont="1" applyBorder="1" applyAlignment="1">
      <alignment vertical="top"/>
    </xf>
    <xf numFmtId="49" fontId="2" fillId="0" borderId="0" xfId="0" applyNumberFormat="1" applyFont="1" applyAlignment="1">
      <alignment horizontal="left"/>
    </xf>
    <xf numFmtId="0" fontId="37" fillId="20" borderId="10" xfId="35" applyFont="1" applyFill="1" applyBorder="1" applyAlignment="1">
      <alignment horizontal="center" vertical="center"/>
    </xf>
    <xf numFmtId="44" fontId="37" fillId="20" borderId="10" xfId="43" applyFont="1" applyFill="1" applyBorder="1" applyAlignment="1" applyProtection="1">
      <alignment horizontal="center" vertical="center"/>
    </xf>
    <xf numFmtId="0" fontId="2" fillId="0" borderId="10" xfId="35" applyFont="1" applyBorder="1" applyAlignment="1">
      <alignment horizontal="left"/>
    </xf>
    <xf numFmtId="44" fontId="2" fillId="0" borderId="57" xfId="43" applyFont="1" applyFill="1" applyBorder="1" applyAlignment="1" applyProtection="1">
      <alignment horizontal="right" vertical="top" wrapText="1"/>
      <protection locked="0"/>
    </xf>
    <xf numFmtId="0" fontId="2" fillId="0" borderId="10" xfId="35" applyFont="1" applyFill="1" applyBorder="1" applyAlignment="1">
      <alignment vertical="center" wrapText="1"/>
    </xf>
    <xf numFmtId="0" fontId="2" fillId="25" borderId="10" xfId="35" applyFont="1" applyFill="1" applyBorder="1" applyAlignment="1">
      <alignment horizontal="right"/>
    </xf>
    <xf numFmtId="0" fontId="2" fillId="25" borderId="10" xfId="35" applyFont="1" applyFill="1" applyBorder="1" applyAlignment="1">
      <alignment horizontal="justify" wrapText="1"/>
    </xf>
    <xf numFmtId="164" fontId="2" fillId="25" borderId="10" xfId="35" applyNumberFormat="1" applyFont="1" applyFill="1" applyBorder="1" applyAlignment="1">
      <alignment wrapText="1"/>
    </xf>
    <xf numFmtId="0" fontId="2" fillId="25" borderId="10" xfId="35" applyFont="1" applyFill="1" applyBorder="1" applyAlignment="1">
      <alignment wrapText="1"/>
    </xf>
    <xf numFmtId="0" fontId="2" fillId="0" borderId="36" xfId="0" applyFont="1" applyBorder="1" applyAlignment="1">
      <alignment horizontal="left" wrapText="1"/>
    </xf>
    <xf numFmtId="49" fontId="2" fillId="0" borderId="36" xfId="0" applyNumberFormat="1" applyFont="1" applyBorder="1" applyAlignment="1">
      <alignment horizontal="left" wrapText="1"/>
    </xf>
    <xf numFmtId="49" fontId="2" fillId="0" borderId="42" xfId="0" applyNumberFormat="1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wrapText="1"/>
    </xf>
    <xf numFmtId="0" fontId="2" fillId="0" borderId="29" xfId="35" applyFont="1" applyBorder="1" applyAlignment="1">
      <alignment vertical="top" wrapText="1"/>
    </xf>
    <xf numFmtId="44" fontId="2" fillId="0" borderId="22" xfId="43" applyFont="1" applyFill="1" applyBorder="1" applyAlignment="1" applyProtection="1">
      <alignment horizontal="right" vertical="top" wrapText="1"/>
      <protection locked="0"/>
    </xf>
    <xf numFmtId="0" fontId="2" fillId="0" borderId="14" xfId="35" applyFont="1" applyBorder="1" applyAlignment="1">
      <alignment horizontal="left"/>
    </xf>
    <xf numFmtId="0" fontId="2" fillId="0" borderId="21" xfId="35" applyFont="1" applyFill="1" applyBorder="1" applyAlignment="1">
      <alignment vertical="center" wrapText="1"/>
    </xf>
    <xf numFmtId="0" fontId="2" fillId="25" borderId="10" xfId="35" applyFont="1" applyFill="1" applyBorder="1" applyAlignment="1">
      <alignment horizontal="center" vertical="center" wrapText="1"/>
    </xf>
    <xf numFmtId="0" fontId="37" fillId="20" borderId="14" xfId="35" applyFont="1" applyFill="1" applyBorder="1" applyAlignment="1">
      <alignment horizontal="center" vertical="center"/>
    </xf>
    <xf numFmtId="164" fontId="2" fillId="28" borderId="10" xfId="35" applyNumberFormat="1" applyFont="1" applyFill="1" applyBorder="1"/>
    <xf numFmtId="0" fontId="29" fillId="0" borderId="10" xfId="0" applyFont="1" applyBorder="1"/>
    <xf numFmtId="49" fontId="29" fillId="0" borderId="10" xfId="0" applyNumberFormat="1" applyFont="1" applyBorder="1"/>
    <xf numFmtId="1" fontId="29" fillId="0" borderId="10" xfId="0" applyNumberFormat="1" applyFont="1" applyBorder="1"/>
    <xf numFmtId="0" fontId="29" fillId="0" borderId="10" xfId="0" applyFont="1" applyBorder="1" applyAlignment="1">
      <alignment wrapText="1"/>
    </xf>
    <xf numFmtId="1" fontId="29" fillId="0" borderId="10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wrapText="1"/>
    </xf>
    <xf numFmtId="49" fontId="2" fillId="0" borderId="39" xfId="0" applyNumberFormat="1" applyFont="1" applyBorder="1" applyAlignment="1">
      <alignment horizontal="left" wrapText="1"/>
    </xf>
    <xf numFmtId="0" fontId="37" fillId="26" borderId="12" xfId="0" applyFont="1" applyFill="1" applyBorder="1" applyAlignment="1">
      <alignment horizontal="left" wrapText="1"/>
    </xf>
    <xf numFmtId="49" fontId="37" fillId="26" borderId="12" xfId="0" applyNumberFormat="1" applyFont="1" applyFill="1" applyBorder="1" applyAlignment="1">
      <alignment horizontal="left" wrapText="1"/>
    </xf>
    <xf numFmtId="49" fontId="37" fillId="26" borderId="16" xfId="0" applyNumberFormat="1" applyFont="1" applyFill="1" applyBorder="1" applyAlignment="1">
      <alignment horizontal="left" wrapText="1"/>
    </xf>
    <xf numFmtId="0" fontId="2" fillId="0" borderId="2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24" xfId="35" applyFont="1" applyBorder="1" applyAlignment="1">
      <alignment vertical="top" wrapText="1"/>
    </xf>
    <xf numFmtId="0" fontId="2" fillId="0" borderId="22" xfId="35" applyFont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38" fillId="28" borderId="0" xfId="0" applyFont="1" applyFill="1"/>
    <xf numFmtId="0" fontId="40" fillId="28" borderId="10" xfId="35" applyNumberFormat="1" applyFont="1" applyFill="1" applyBorder="1"/>
    <xf numFmtId="164" fontId="40" fillId="28" borderId="10" xfId="35" applyNumberFormat="1" applyFont="1" applyFill="1" applyBorder="1"/>
    <xf numFmtId="169" fontId="40" fillId="28" borderId="20" xfId="35" applyNumberFormat="1" applyFont="1" applyFill="1" applyBorder="1"/>
    <xf numFmtId="169" fontId="41" fillId="28" borderId="20" xfId="35" applyNumberFormat="1" applyFont="1" applyFill="1" applyBorder="1" applyAlignment="1">
      <alignment vertical="center"/>
    </xf>
    <xf numFmtId="169" fontId="41" fillId="28" borderId="20" xfId="35" applyNumberFormat="1" applyFont="1" applyFill="1" applyBorder="1" applyAlignment="1">
      <alignment horizontal="right" vertical="center"/>
    </xf>
    <xf numFmtId="0" fontId="40" fillId="28" borderId="21" xfId="35" applyNumberFormat="1" applyFont="1" applyFill="1" applyBorder="1"/>
    <xf numFmtId="164" fontId="40" fillId="28" borderId="21" xfId="35" applyNumberFormat="1" applyFont="1" applyFill="1" applyBorder="1"/>
    <xf numFmtId="169" fontId="41" fillId="28" borderId="39" xfId="35" applyNumberFormat="1" applyFont="1" applyFill="1" applyBorder="1" applyAlignment="1">
      <alignment horizontal="right" vertical="center"/>
    </xf>
    <xf numFmtId="0" fontId="40" fillId="28" borderId="12" xfId="35" applyNumberFormat="1" applyFont="1" applyFill="1" applyBorder="1"/>
    <xf numFmtId="164" fontId="40" fillId="28" borderId="12" xfId="35" applyNumberFormat="1" applyFont="1" applyFill="1" applyBorder="1"/>
    <xf numFmtId="169" fontId="40" fillId="28" borderId="16" xfId="35" applyNumberFormat="1" applyFont="1" applyFill="1" applyBorder="1"/>
    <xf numFmtId="0" fontId="40" fillId="28" borderId="36" xfId="35" applyNumberFormat="1" applyFont="1" applyFill="1" applyBorder="1"/>
    <xf numFmtId="164" fontId="40" fillId="28" borderId="36" xfId="35" applyNumberFormat="1" applyFont="1" applyFill="1" applyBorder="1"/>
    <xf numFmtId="169" fontId="40" fillId="28" borderId="42" xfId="35" applyNumberFormat="1" applyFont="1" applyFill="1" applyBorder="1"/>
    <xf numFmtId="0" fontId="42" fillId="28" borderId="0" xfId="0" applyFont="1" applyFill="1"/>
    <xf numFmtId="0" fontId="40" fillId="28" borderId="47" xfId="35" applyNumberFormat="1" applyFont="1" applyFill="1" applyBorder="1"/>
    <xf numFmtId="164" fontId="40" fillId="28" borderId="47" xfId="35" applyNumberFormat="1" applyFont="1" applyFill="1" applyBorder="1"/>
    <xf numFmtId="169" fontId="40" fillId="28" borderId="48" xfId="35" applyNumberFormat="1" applyFont="1" applyFill="1" applyBorder="1"/>
    <xf numFmtId="0" fontId="40" fillId="28" borderId="56" xfId="35" applyNumberFormat="1" applyFont="1" applyFill="1" applyBorder="1"/>
    <xf numFmtId="164" fontId="40" fillId="28" borderId="56" xfId="35" applyNumberFormat="1" applyFont="1" applyFill="1" applyBorder="1"/>
    <xf numFmtId="169" fontId="40" fillId="28" borderId="14" xfId="35" applyNumberFormat="1" applyFont="1" applyFill="1" applyBorder="1"/>
    <xf numFmtId="0" fontId="40" fillId="28" borderId="49" xfId="35" applyNumberFormat="1" applyFont="1" applyFill="1" applyBorder="1"/>
    <xf numFmtId="164" fontId="40" fillId="28" borderId="49" xfId="35" applyNumberFormat="1" applyFont="1" applyFill="1" applyBorder="1"/>
    <xf numFmtId="169" fontId="38" fillId="28" borderId="49" xfId="0" applyNumberFormat="1" applyFont="1" applyFill="1" applyBorder="1"/>
    <xf numFmtId="0" fontId="42" fillId="28" borderId="0" xfId="0" applyFont="1" applyFill="1" applyBorder="1"/>
    <xf numFmtId="0" fontId="40" fillId="28" borderId="11" xfId="35" applyNumberFormat="1" applyFont="1" applyFill="1" applyBorder="1"/>
    <xf numFmtId="164" fontId="40" fillId="28" borderId="11" xfId="35" applyNumberFormat="1" applyFont="1" applyFill="1" applyBorder="1"/>
    <xf numFmtId="169" fontId="40" fillId="28" borderId="19" xfId="35" applyNumberFormat="1" applyFont="1" applyFill="1" applyBorder="1"/>
    <xf numFmtId="0" fontId="38" fillId="28" borderId="0" xfId="0" applyFont="1" applyFill="1" applyBorder="1" applyAlignment="1">
      <alignment wrapText="1"/>
    </xf>
    <xf numFmtId="0" fontId="40" fillId="28" borderId="47" xfId="44" applyNumberFormat="1" applyFont="1" applyFill="1" applyBorder="1" applyAlignment="1" applyProtection="1">
      <alignment vertical="center" wrapText="1"/>
    </xf>
    <xf numFmtId="164" fontId="40" fillId="28" borderId="47" xfId="35" applyNumberFormat="1" applyFont="1" applyFill="1" applyBorder="1" applyAlignment="1">
      <alignment vertical="center"/>
    </xf>
    <xf numFmtId="169" fontId="40" fillId="28" borderId="48" xfId="44" applyNumberFormat="1" applyFont="1" applyFill="1" applyBorder="1" applyAlignment="1" applyProtection="1">
      <alignment vertical="center" wrapText="1"/>
    </xf>
    <xf numFmtId="164" fontId="40" fillId="28" borderId="14" xfId="35" applyNumberFormat="1" applyFont="1" applyFill="1" applyBorder="1" applyAlignment="1">
      <alignment horizontal="center" vertical="center"/>
    </xf>
    <xf numFmtId="0" fontId="40" fillId="28" borderId="14" xfId="44" applyNumberFormat="1" applyFont="1" applyFill="1" applyBorder="1" applyAlignment="1" applyProtection="1">
      <alignment horizontal="center" vertical="center" wrapText="1"/>
    </xf>
    <xf numFmtId="169" fontId="40" fillId="28" borderId="51" xfId="44" applyNumberFormat="1" applyFont="1" applyFill="1" applyBorder="1" applyAlignment="1" applyProtection="1">
      <alignment horizontal="center" vertical="center" wrapText="1"/>
    </xf>
    <xf numFmtId="166" fontId="40" fillId="28" borderId="10" xfId="44" applyNumberFormat="1" applyFont="1" applyFill="1" applyBorder="1"/>
    <xf numFmtId="169" fontId="40" fillId="28" borderId="20" xfId="44" applyNumberFormat="1" applyFont="1" applyFill="1" applyBorder="1"/>
    <xf numFmtId="0" fontId="40" fillId="28" borderId="52" xfId="35" applyNumberFormat="1" applyFont="1" applyFill="1" applyBorder="1"/>
    <xf numFmtId="164" fontId="40" fillId="28" borderId="52" xfId="35" applyNumberFormat="1" applyFont="1" applyFill="1" applyBorder="1"/>
    <xf numFmtId="169" fontId="40" fillId="28" borderId="53" xfId="35" applyNumberFormat="1" applyFont="1" applyFill="1" applyBorder="1"/>
    <xf numFmtId="164" fontId="40" fillId="28" borderId="0" xfId="35" applyNumberFormat="1" applyFont="1" applyFill="1" applyBorder="1"/>
    <xf numFmtId="0" fontId="40" fillId="28" borderId="14" xfId="35" applyNumberFormat="1" applyFont="1" applyFill="1" applyBorder="1"/>
    <xf numFmtId="164" fontId="40" fillId="28" borderId="14" xfId="35" applyNumberFormat="1" applyFont="1" applyFill="1" applyBorder="1"/>
    <xf numFmtId="169" fontId="40" fillId="28" borderId="51" xfId="35" applyNumberFormat="1" applyFont="1" applyFill="1" applyBorder="1"/>
    <xf numFmtId="0" fontId="40" fillId="28" borderId="54" xfId="35" applyNumberFormat="1" applyFont="1" applyFill="1" applyBorder="1"/>
    <xf numFmtId="164" fontId="40" fillId="28" borderId="54" xfId="35" applyNumberFormat="1" applyFont="1" applyFill="1" applyBorder="1"/>
    <xf numFmtId="169" fontId="40" fillId="28" borderId="55" xfId="35" applyNumberFormat="1" applyFont="1" applyFill="1" applyBorder="1"/>
    <xf numFmtId="169" fontId="40" fillId="28" borderId="50" xfId="35" applyNumberFormat="1" applyFont="1" applyFill="1" applyBorder="1"/>
    <xf numFmtId="0" fontId="38" fillId="28" borderId="0" xfId="0" applyFont="1" applyFill="1" applyAlignment="1">
      <alignment horizontal="center"/>
    </xf>
    <xf numFmtId="169" fontId="38" fillId="28" borderId="0" xfId="0" applyNumberFormat="1" applyFont="1" applyFill="1"/>
    <xf numFmtId="164" fontId="39" fillId="29" borderId="59" xfId="44" applyNumberFormat="1" applyFont="1" applyFill="1" applyBorder="1" applyAlignment="1" applyProtection="1">
      <alignment horizontal="center" vertical="center" wrapText="1"/>
    </xf>
    <xf numFmtId="164" fontId="39" fillId="29" borderId="23" xfId="44" applyNumberFormat="1" applyFont="1" applyFill="1" applyBorder="1" applyAlignment="1" applyProtection="1">
      <alignment horizontal="center" vertical="center" wrapText="1"/>
    </xf>
    <xf numFmtId="164" fontId="40" fillId="28" borderId="23" xfId="35" applyNumberFormat="1" applyFont="1" applyFill="1" applyBorder="1" applyAlignment="1">
      <alignment horizontal="center"/>
    </xf>
    <xf numFmtId="164" fontId="40" fillId="28" borderId="59" xfId="35" applyNumberFormat="1" applyFont="1" applyFill="1" applyBorder="1" applyAlignment="1">
      <alignment horizontal="center"/>
    </xf>
    <xf numFmtId="164" fontId="40" fillId="28" borderId="60" xfId="35" applyNumberFormat="1" applyFont="1" applyFill="1" applyBorder="1" applyAlignment="1">
      <alignment horizontal="center"/>
    </xf>
    <xf numFmtId="164" fontId="40" fillId="28" borderId="61" xfId="35" applyNumberFormat="1" applyFont="1" applyFill="1" applyBorder="1" applyAlignment="1">
      <alignment horizontal="center"/>
    </xf>
    <xf numFmtId="164" fontId="40" fillId="28" borderId="62" xfId="35" applyNumberFormat="1" applyFont="1" applyFill="1" applyBorder="1" applyAlignment="1">
      <alignment horizontal="center"/>
    </xf>
    <xf numFmtId="164" fontId="40" fillId="28" borderId="63" xfId="35" applyNumberFormat="1" applyFont="1" applyFill="1" applyBorder="1" applyAlignment="1">
      <alignment horizontal="center"/>
    </xf>
    <xf numFmtId="164" fontId="40" fillId="28" borderId="60" xfId="35" applyNumberFormat="1" applyFont="1" applyFill="1" applyBorder="1" applyAlignment="1">
      <alignment horizontal="center" vertical="center"/>
    </xf>
    <xf numFmtId="164" fontId="40" fillId="28" borderId="22" xfId="35" applyNumberFormat="1" applyFont="1" applyFill="1" applyBorder="1" applyAlignment="1">
      <alignment horizontal="center" vertical="center"/>
    </xf>
    <xf numFmtId="164" fontId="40" fillId="28" borderId="57" xfId="35" applyNumberFormat="1" applyFont="1" applyFill="1" applyBorder="1" applyAlignment="1">
      <alignment horizontal="center"/>
    </xf>
    <xf numFmtId="164" fontId="40" fillId="28" borderId="22" xfId="35" applyNumberFormat="1" applyFont="1" applyFill="1" applyBorder="1" applyAlignment="1">
      <alignment horizontal="center"/>
    </xf>
    <xf numFmtId="164" fontId="40" fillId="28" borderId="64" xfId="35" applyNumberFormat="1" applyFont="1" applyFill="1" applyBorder="1" applyAlignment="1">
      <alignment horizontal="center"/>
    </xf>
    <xf numFmtId="0" fontId="2" fillId="25" borderId="10" xfId="35" applyFont="1" applyFill="1" applyBorder="1" applyAlignment="1">
      <alignment horizontal="justify"/>
    </xf>
    <xf numFmtId="0" fontId="37" fillId="25" borderId="10" xfId="35" applyFont="1" applyFill="1" applyBorder="1" applyAlignment="1">
      <alignment horizontal="center" wrapText="1"/>
    </xf>
    <xf numFmtId="0" fontId="22" fillId="0" borderId="10" xfId="0" applyFont="1" applyBorder="1"/>
    <xf numFmtId="169" fontId="22" fillId="0" borderId="10" xfId="0" applyNumberFormat="1" applyFont="1" applyBorder="1"/>
    <xf numFmtId="0" fontId="2" fillId="25" borderId="10" xfId="35" applyFont="1" applyFill="1" applyBorder="1" applyAlignment="1">
      <alignment vertical="center"/>
    </xf>
    <xf numFmtId="0" fontId="2" fillId="25" borderId="10" xfId="35" applyFont="1" applyFill="1" applyBorder="1" applyAlignment="1">
      <alignment vertical="center" wrapText="1"/>
    </xf>
    <xf numFmtId="0" fontId="2" fillId="25" borderId="10" xfId="35" applyNumberFormat="1" applyFont="1" applyFill="1" applyBorder="1" applyAlignment="1">
      <alignment horizontal="center" vertical="center" wrapText="1"/>
    </xf>
    <xf numFmtId="164" fontId="2" fillId="25" borderId="10" xfId="35" applyNumberFormat="1" applyFont="1" applyFill="1" applyBorder="1" applyAlignment="1">
      <alignment horizontal="center" vertical="center" wrapText="1"/>
    </xf>
    <xf numFmtId="164" fontId="2" fillId="25" borderId="10" xfId="35" applyNumberFormat="1" applyFont="1" applyFill="1" applyBorder="1" applyAlignment="1">
      <alignment vertical="center"/>
    </xf>
    <xf numFmtId="164" fontId="2" fillId="28" borderId="10" xfId="35" applyNumberFormat="1" applyFont="1" applyFill="1" applyBorder="1" applyAlignment="1">
      <alignment vertical="center"/>
    </xf>
    <xf numFmtId="164" fontId="2" fillId="25" borderId="10" xfId="35" applyNumberFormat="1" applyFont="1" applyFill="1" applyBorder="1" applyAlignment="1">
      <alignment horizontal="center" wrapText="1"/>
    </xf>
    <xf numFmtId="0" fontId="37" fillId="27" borderId="10" xfId="35" applyFont="1" applyFill="1" applyBorder="1" applyAlignment="1">
      <alignment horizontal="center" wrapText="1"/>
    </xf>
    <xf numFmtId="164" fontId="37" fillId="27" borderId="10" xfId="35" applyNumberFormat="1" applyFont="1" applyFill="1" applyBorder="1" applyAlignment="1">
      <alignment horizontal="center" wrapText="1"/>
    </xf>
    <xf numFmtId="0" fontId="31" fillId="0" borderId="10" xfId="0" applyFont="1" applyBorder="1"/>
    <xf numFmtId="0" fontId="29" fillId="0" borderId="10" xfId="0" applyFont="1" applyBorder="1" applyAlignment="1">
      <alignment horizontal="center" wrapText="1"/>
    </xf>
    <xf numFmtId="0" fontId="37" fillId="20" borderId="14" xfId="35" applyFont="1" applyFill="1" applyBorder="1" applyAlignment="1">
      <alignment horizontal="center" vertical="center"/>
    </xf>
    <xf numFmtId="0" fontId="2" fillId="25" borderId="10" xfId="35" applyFont="1" applyFill="1" applyBorder="1" applyAlignment="1">
      <alignment horizontal="center" vertical="center" wrapText="1"/>
    </xf>
    <xf numFmtId="164" fontId="37" fillId="20" borderId="10" xfId="44" applyNumberFormat="1" applyFont="1" applyFill="1" applyBorder="1" applyAlignment="1" applyProtection="1">
      <alignment horizontal="center" vertical="center" wrapText="1"/>
    </xf>
    <xf numFmtId="0" fontId="37" fillId="20" borderId="10" xfId="35" applyFont="1" applyFill="1" applyBorder="1" applyAlignment="1">
      <alignment horizontal="center" vertical="center" wrapText="1"/>
    </xf>
    <xf numFmtId="169" fontId="39" fillId="29" borderId="42" xfId="44" applyNumberFormat="1" applyFont="1" applyFill="1" applyBorder="1" applyAlignment="1" applyProtection="1">
      <alignment horizontal="center" vertical="center" wrapText="1"/>
    </xf>
    <xf numFmtId="169" fontId="39" fillId="29" borderId="20" xfId="44" applyNumberFormat="1" applyFont="1" applyFill="1" applyBorder="1" applyAlignment="1" applyProtection="1">
      <alignment horizontal="center" vertical="center" wrapText="1"/>
    </xf>
    <xf numFmtId="164" fontId="39" fillId="29" borderId="36" xfId="44" applyNumberFormat="1" applyFont="1" applyFill="1" applyBorder="1" applyAlignment="1" applyProtection="1">
      <alignment horizontal="center" vertical="center" wrapText="1"/>
    </xf>
    <xf numFmtId="164" fontId="39" fillId="29" borderId="10" xfId="44" applyNumberFormat="1" applyFont="1" applyFill="1" applyBorder="1" applyAlignment="1" applyProtection="1">
      <alignment horizontal="center" vertical="center" wrapText="1"/>
    </xf>
    <xf numFmtId="165" fontId="39" fillId="29" borderId="36" xfId="44" applyNumberFormat="1" applyFont="1" applyFill="1" applyBorder="1" applyAlignment="1" applyProtection="1">
      <alignment horizontal="center" vertical="center" wrapText="1"/>
    </xf>
    <xf numFmtId="165" fontId="39" fillId="29" borderId="10" xfId="44" applyNumberFormat="1" applyFont="1" applyFill="1" applyBorder="1" applyAlignment="1" applyProtection="1">
      <alignment horizontal="center" vertical="center" wrapText="1"/>
    </xf>
    <xf numFmtId="4" fontId="37" fillId="20" borderId="10" xfId="35" applyNumberFormat="1" applyFont="1" applyFill="1" applyBorder="1" applyAlignment="1">
      <alignment horizontal="center" vertical="center" wrapText="1"/>
    </xf>
    <xf numFmtId="0" fontId="37" fillId="25" borderId="10" xfId="35" applyFont="1" applyFill="1" applyBorder="1" applyAlignment="1">
      <alignment horizontal="center" vertical="center" wrapText="1"/>
    </xf>
    <xf numFmtId="0" fontId="2" fillId="0" borderId="24" xfId="35" applyFont="1" applyBorder="1" applyAlignment="1">
      <alignment horizontal="left" vertical="top" wrapText="1"/>
    </xf>
    <xf numFmtId="0" fontId="2" fillId="0" borderId="22" xfId="35" applyFont="1" applyBorder="1" applyAlignment="1">
      <alignment horizontal="left" vertical="top" wrapText="1"/>
    </xf>
    <xf numFmtId="0" fontId="2" fillId="0" borderId="14" xfId="35" applyFont="1" applyBorder="1" applyAlignment="1">
      <alignment vertical="top" wrapText="1"/>
    </xf>
    <xf numFmtId="0" fontId="2" fillId="0" borderId="58" xfId="35" applyFont="1" applyBorder="1" applyAlignment="1">
      <alignment horizontal="left" vertical="top" wrapText="1"/>
    </xf>
    <xf numFmtId="0" fontId="37" fillId="20" borderId="14" xfId="35" applyFont="1" applyFill="1" applyBorder="1" applyAlignment="1">
      <alignment horizontal="center" vertical="center"/>
    </xf>
    <xf numFmtId="0" fontId="2" fillId="0" borderId="10" xfId="35" applyFont="1" applyBorder="1" applyAlignment="1">
      <alignment vertical="top" wrapText="1"/>
    </xf>
    <xf numFmtId="0" fontId="37" fillId="20" borderId="10" xfId="35" applyFont="1" applyFill="1" applyBorder="1" applyAlignment="1">
      <alignment horizontal="center" vertical="center"/>
    </xf>
    <xf numFmtId="0" fontId="35" fillId="0" borderId="24" xfId="35" applyFont="1" applyBorder="1" applyAlignment="1">
      <alignment vertical="top" wrapText="1"/>
    </xf>
    <xf numFmtId="0" fontId="35" fillId="0" borderId="22" xfId="35" applyFont="1" applyBorder="1" applyAlignment="1">
      <alignment vertical="top" wrapText="1"/>
    </xf>
    <xf numFmtId="0" fontId="36" fillId="20" borderId="24" xfId="35" applyFont="1" applyFill="1" applyBorder="1" applyAlignment="1">
      <alignment horizontal="center" vertical="center"/>
    </xf>
    <xf numFmtId="0" fontId="36" fillId="20" borderId="22" xfId="35" applyFont="1" applyFill="1" applyBorder="1" applyAlignment="1">
      <alignment horizontal="center" vertical="center"/>
    </xf>
    <xf numFmtId="0" fontId="35" fillId="0" borderId="24" xfId="35" applyFont="1" applyBorder="1" applyAlignment="1">
      <alignment horizontal="left" vertical="top" wrapText="1"/>
    </xf>
    <xf numFmtId="0" fontId="35" fillId="0" borderId="22" xfId="35" applyFont="1" applyBorder="1" applyAlignment="1">
      <alignment horizontal="left" vertical="top" wrapText="1"/>
    </xf>
    <xf numFmtId="49" fontId="2" fillId="0" borderId="37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left" wrapText="1"/>
    </xf>
    <xf numFmtId="49" fontId="2" fillId="0" borderId="38" xfId="0" applyNumberFormat="1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9" fontId="26" fillId="0" borderId="37" xfId="0" applyNumberFormat="1" applyFont="1" applyBorder="1" applyAlignment="1">
      <alignment horizontal="left" wrapText="1"/>
    </xf>
    <xf numFmtId="49" fontId="26" fillId="0" borderId="27" xfId="0" applyNumberFormat="1" applyFont="1" applyBorder="1" applyAlignment="1">
      <alignment horizontal="left" wrapText="1"/>
    </xf>
    <xf numFmtId="49" fontId="26" fillId="0" borderId="38" xfId="0" applyNumberFormat="1" applyFont="1" applyBorder="1" applyAlignment="1">
      <alignment horizontal="left" wrapText="1"/>
    </xf>
    <xf numFmtId="0" fontId="2" fillId="0" borderId="4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1" xfId="0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3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4" fontId="2" fillId="0" borderId="14" xfId="43" applyFont="1" applyFill="1" applyBorder="1" applyAlignment="1" applyProtection="1">
      <alignment horizontal="right" wrapText="1"/>
      <protection locked="0"/>
    </xf>
    <xf numFmtId="44" fontId="2" fillId="0" borderId="0" xfId="0" applyNumberFormat="1" applyFont="1"/>
  </cellXfs>
  <cellStyles count="47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3 2" xfId="46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43" builtinId="4"/>
    <cellStyle name="Walutowy 2" xfId="44"/>
    <cellStyle name="Złe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zoomScale="80" zoomScaleNormal="80" workbookViewId="0">
      <pane xSplit="5" ySplit="1" topLeftCell="F14" activePane="bottomRight" state="frozen"/>
      <selection pane="topRight" activeCell="F1" sqref="F1"/>
      <selection pane="bottomLeft" activeCell="A2" sqref="A2"/>
      <selection pane="bottomRight" activeCell="C51" sqref="C51:F51"/>
    </sheetView>
  </sheetViews>
  <sheetFormatPr defaultRowHeight="14.4"/>
  <cols>
    <col min="2" max="2" width="49.109375" bestFit="1" customWidth="1"/>
    <col min="3" max="3" width="66.33203125" customWidth="1"/>
    <col min="4" max="4" width="14" customWidth="1"/>
    <col min="5" max="5" width="9.88671875" bestFit="1" customWidth="1"/>
    <col min="6" max="6" width="15.109375" customWidth="1"/>
    <col min="7" max="7" width="13.44140625" customWidth="1"/>
    <col min="8" max="8" width="19.44140625" customWidth="1"/>
    <col min="9" max="9" width="8.6640625" bestFit="1" customWidth="1"/>
    <col min="10" max="10" width="16.6640625" bestFit="1" customWidth="1"/>
    <col min="11" max="11" width="15" style="178" hidden="1" customWidth="1"/>
    <col min="12" max="12" width="11.44140625" style="129" hidden="1" customWidth="1"/>
    <col min="13" max="13" width="14.88671875" style="129" hidden="1" customWidth="1"/>
    <col min="14" max="14" width="14.88671875" style="179" hidden="1" customWidth="1"/>
    <col min="15" max="15" width="15.6640625" style="129" hidden="1" customWidth="1"/>
    <col min="18" max="18" width="18.88671875" customWidth="1"/>
  </cols>
  <sheetData>
    <row r="1" spans="1:15" s="34" customFormat="1" ht="47.25" customHeight="1">
      <c r="A1" s="211" t="s">
        <v>0</v>
      </c>
      <c r="B1" s="211" t="s">
        <v>1</v>
      </c>
      <c r="C1" s="211" t="s">
        <v>2</v>
      </c>
      <c r="D1" s="211" t="s">
        <v>3</v>
      </c>
      <c r="E1" s="218" t="s">
        <v>299</v>
      </c>
      <c r="F1" s="211" t="s">
        <v>4</v>
      </c>
      <c r="G1" s="211"/>
      <c r="H1" s="211"/>
      <c r="I1" s="211"/>
      <c r="J1" s="210" t="s">
        <v>5</v>
      </c>
      <c r="K1" s="180" t="s">
        <v>62</v>
      </c>
      <c r="L1" s="216" t="s">
        <v>6</v>
      </c>
      <c r="M1" s="214" t="s">
        <v>7</v>
      </c>
      <c r="N1" s="212" t="s">
        <v>8</v>
      </c>
      <c r="O1" s="129"/>
    </row>
    <row r="2" spans="1:15" ht="27.6">
      <c r="A2" s="211"/>
      <c r="B2" s="211"/>
      <c r="C2" s="211"/>
      <c r="D2" s="211"/>
      <c r="E2" s="211"/>
      <c r="F2" s="204" t="s">
        <v>9</v>
      </c>
      <c r="G2" s="205" t="s">
        <v>10</v>
      </c>
      <c r="H2" s="204" t="s">
        <v>11</v>
      </c>
      <c r="I2" s="204" t="s">
        <v>12</v>
      </c>
      <c r="J2" s="210"/>
      <c r="K2" s="181"/>
      <c r="L2" s="217"/>
      <c r="M2" s="215"/>
      <c r="N2" s="213"/>
    </row>
    <row r="3" spans="1:15" s="34" customFormat="1">
      <c r="A3" s="209" t="s">
        <v>13</v>
      </c>
      <c r="B3" s="209" t="s">
        <v>103</v>
      </c>
      <c r="C3" s="94" t="s">
        <v>68</v>
      </c>
      <c r="D3" s="95">
        <v>1980</v>
      </c>
      <c r="E3" s="95">
        <v>1026</v>
      </c>
      <c r="F3" s="96"/>
      <c r="G3" s="97"/>
      <c r="H3" s="97"/>
      <c r="I3" s="98"/>
      <c r="J3" s="71">
        <v>2880000</v>
      </c>
      <c r="K3" s="182" t="s">
        <v>204</v>
      </c>
      <c r="L3" s="130"/>
      <c r="M3" s="131">
        <f t="shared" ref="M3:M51" si="0">L3*E3</f>
        <v>0</v>
      </c>
      <c r="N3" s="132">
        <f>2056000+50800</f>
        <v>2106800</v>
      </c>
      <c r="O3" s="129" t="s">
        <v>59</v>
      </c>
    </row>
    <row r="4" spans="1:15" s="34" customFormat="1">
      <c r="A4" s="209"/>
      <c r="B4" s="209"/>
      <c r="C4" s="94" t="s">
        <v>69</v>
      </c>
      <c r="D4" s="95"/>
      <c r="E4" s="95"/>
      <c r="F4" s="96"/>
      <c r="G4" s="97"/>
      <c r="H4" s="97"/>
      <c r="I4" s="98"/>
      <c r="J4" s="71">
        <f t="shared" ref="J4:J48" si="1">IF(M4&gt;N4,M4,N4)</f>
        <v>200000</v>
      </c>
      <c r="K4" s="182" t="s">
        <v>204</v>
      </c>
      <c r="L4" s="130"/>
      <c r="M4" s="131">
        <f t="shared" si="0"/>
        <v>0</v>
      </c>
      <c r="N4" s="132">
        <v>200000</v>
      </c>
      <c r="O4" s="129" t="s">
        <v>59</v>
      </c>
    </row>
    <row r="5" spans="1:15" s="34" customFormat="1">
      <c r="A5" s="209"/>
      <c r="B5" s="209"/>
      <c r="C5" s="94" t="s">
        <v>70</v>
      </c>
      <c r="D5" s="95"/>
      <c r="E5" s="95"/>
      <c r="F5" s="96"/>
      <c r="G5" s="97"/>
      <c r="H5" s="97"/>
      <c r="I5" s="98"/>
      <c r="J5" s="71">
        <f t="shared" si="1"/>
        <v>200000</v>
      </c>
      <c r="K5" s="182" t="s">
        <v>204</v>
      </c>
      <c r="L5" s="130"/>
      <c r="M5" s="131">
        <f t="shared" si="0"/>
        <v>0</v>
      </c>
      <c r="N5" s="132">
        <v>200000</v>
      </c>
      <c r="O5" s="129" t="s">
        <v>59</v>
      </c>
    </row>
    <row r="6" spans="1:15" s="34" customFormat="1">
      <c r="A6" s="209"/>
      <c r="B6" s="209"/>
      <c r="C6" s="94" t="s">
        <v>71</v>
      </c>
      <c r="D6" s="95"/>
      <c r="E6" s="95"/>
      <c r="F6" s="96"/>
      <c r="G6" s="97"/>
      <c r="H6" s="97"/>
      <c r="I6" s="98"/>
      <c r="J6" s="71">
        <f t="shared" si="1"/>
        <v>762345</v>
      </c>
      <c r="K6" s="182" t="s">
        <v>204</v>
      </c>
      <c r="L6" s="130"/>
      <c r="M6" s="131">
        <f t="shared" si="0"/>
        <v>0</v>
      </c>
      <c r="N6" s="132">
        <v>762345</v>
      </c>
      <c r="O6" s="129" t="s">
        <v>59</v>
      </c>
    </row>
    <row r="7" spans="1:15" s="34" customFormat="1">
      <c r="A7" s="209"/>
      <c r="B7" s="209"/>
      <c r="C7" s="94" t="s">
        <v>72</v>
      </c>
      <c r="D7" s="95"/>
      <c r="E7" s="95"/>
      <c r="F7" s="96"/>
      <c r="G7" s="97"/>
      <c r="H7" s="97"/>
      <c r="I7" s="98"/>
      <c r="J7" s="71">
        <f t="shared" si="1"/>
        <v>18691.439999999999</v>
      </c>
      <c r="K7" s="182" t="s">
        <v>63</v>
      </c>
      <c r="L7" s="130"/>
      <c r="M7" s="131">
        <f t="shared" si="0"/>
        <v>0</v>
      </c>
      <c r="N7" s="132">
        <v>18691.439999999999</v>
      </c>
      <c r="O7" s="129" t="s">
        <v>59</v>
      </c>
    </row>
    <row r="8" spans="1:15" s="34" customFormat="1">
      <c r="A8" s="209"/>
      <c r="B8" s="209"/>
      <c r="C8" s="94" t="s">
        <v>73</v>
      </c>
      <c r="D8" s="95"/>
      <c r="E8" s="95"/>
      <c r="F8" s="96"/>
      <c r="G8" s="97"/>
      <c r="H8" s="97"/>
      <c r="I8" s="98"/>
      <c r="J8" s="71">
        <f t="shared" si="1"/>
        <v>436000</v>
      </c>
      <c r="K8" s="182" t="s">
        <v>204</v>
      </c>
      <c r="L8" s="130"/>
      <c r="M8" s="131">
        <f t="shared" si="0"/>
        <v>0</v>
      </c>
      <c r="N8" s="132">
        <v>436000</v>
      </c>
      <c r="O8" s="129" t="s">
        <v>59</v>
      </c>
    </row>
    <row r="9" spans="1:15" s="34" customFormat="1">
      <c r="A9" s="209"/>
      <c r="B9" s="209"/>
      <c r="C9" s="94" t="s">
        <v>74</v>
      </c>
      <c r="D9" s="95"/>
      <c r="E9" s="95"/>
      <c r="F9" s="96"/>
      <c r="G9" s="97"/>
      <c r="H9" s="97"/>
      <c r="I9" s="98"/>
      <c r="J9" s="71">
        <f t="shared" si="1"/>
        <v>35106.620000000003</v>
      </c>
      <c r="K9" s="182" t="s">
        <v>63</v>
      </c>
      <c r="L9" s="130"/>
      <c r="M9" s="131">
        <f t="shared" si="0"/>
        <v>0</v>
      </c>
      <c r="N9" s="132">
        <v>35106.620000000003</v>
      </c>
      <c r="O9" s="129" t="s">
        <v>59</v>
      </c>
    </row>
    <row r="10" spans="1:15" s="34" customFormat="1">
      <c r="A10" s="209"/>
      <c r="B10" s="209"/>
      <c r="C10" s="94" t="s">
        <v>75</v>
      </c>
      <c r="D10" s="95"/>
      <c r="E10" s="95"/>
      <c r="F10" s="96"/>
      <c r="G10" s="97"/>
      <c r="H10" s="97"/>
      <c r="I10" s="98"/>
      <c r="J10" s="71">
        <f t="shared" si="1"/>
        <v>200000</v>
      </c>
      <c r="K10" s="182" t="s">
        <v>204</v>
      </c>
      <c r="L10" s="130"/>
      <c r="M10" s="131">
        <f t="shared" si="0"/>
        <v>0</v>
      </c>
      <c r="N10" s="132">
        <v>200000</v>
      </c>
      <c r="O10" s="129" t="s">
        <v>59</v>
      </c>
    </row>
    <row r="11" spans="1:15" s="34" customFormat="1">
      <c r="A11" s="209"/>
      <c r="B11" s="209"/>
      <c r="C11" s="94" t="s">
        <v>76</v>
      </c>
      <c r="D11" s="95"/>
      <c r="E11" s="95"/>
      <c r="F11" s="96"/>
      <c r="G11" s="97"/>
      <c r="H11" s="97"/>
      <c r="I11" s="98"/>
      <c r="J11" s="71">
        <f t="shared" si="1"/>
        <v>515500</v>
      </c>
      <c r="K11" s="182" t="s">
        <v>204</v>
      </c>
      <c r="L11" s="130"/>
      <c r="M11" s="131">
        <f t="shared" si="0"/>
        <v>0</v>
      </c>
      <c r="N11" s="132">
        <v>515500</v>
      </c>
      <c r="O11" s="129" t="s">
        <v>59</v>
      </c>
    </row>
    <row r="12" spans="1:15" s="34" customFormat="1">
      <c r="A12" s="209"/>
      <c r="B12" s="209"/>
      <c r="C12" s="94" t="s">
        <v>291</v>
      </c>
      <c r="D12" s="95"/>
      <c r="E12" s="95"/>
      <c r="F12" s="96"/>
      <c r="G12" s="97"/>
      <c r="H12" s="97"/>
      <c r="I12" s="98"/>
      <c r="J12" s="71">
        <v>36816.620000000003</v>
      </c>
      <c r="K12" s="182" t="s">
        <v>63</v>
      </c>
      <c r="L12" s="130"/>
      <c r="M12" s="131">
        <f t="shared" si="0"/>
        <v>0</v>
      </c>
      <c r="N12" s="132">
        <v>26820</v>
      </c>
      <c r="O12" s="129" t="s">
        <v>59</v>
      </c>
    </row>
    <row r="13" spans="1:15" s="34" customFormat="1">
      <c r="A13" s="209"/>
      <c r="B13" s="209"/>
      <c r="C13" s="94" t="s">
        <v>78</v>
      </c>
      <c r="D13" s="95"/>
      <c r="E13" s="95"/>
      <c r="F13" s="96" t="s">
        <v>23</v>
      </c>
      <c r="G13" s="97"/>
      <c r="H13" s="97" t="s">
        <v>207</v>
      </c>
      <c r="I13" s="98"/>
      <c r="J13" s="71">
        <f t="shared" si="1"/>
        <v>1440000</v>
      </c>
      <c r="K13" s="182"/>
      <c r="L13" s="130"/>
      <c r="M13" s="131">
        <f t="shared" si="0"/>
        <v>0</v>
      </c>
      <c r="N13" s="132">
        <v>1440000</v>
      </c>
      <c r="O13" s="129" t="s">
        <v>59</v>
      </c>
    </row>
    <row r="14" spans="1:15" s="34" customFormat="1">
      <c r="A14" s="209"/>
      <c r="B14" s="209"/>
      <c r="C14" s="94" t="s">
        <v>79</v>
      </c>
      <c r="D14" s="95"/>
      <c r="E14" s="95"/>
      <c r="F14" s="96"/>
      <c r="G14" s="97"/>
      <c r="H14" s="97"/>
      <c r="I14" s="98"/>
      <c r="J14" s="71">
        <f t="shared" si="1"/>
        <v>30000</v>
      </c>
      <c r="K14" s="182"/>
      <c r="L14" s="130"/>
      <c r="M14" s="131">
        <f t="shared" si="0"/>
        <v>0</v>
      </c>
      <c r="N14" s="132">
        <v>30000</v>
      </c>
      <c r="O14" s="129" t="s">
        <v>59</v>
      </c>
    </row>
    <row r="15" spans="1:15" s="34" customFormat="1">
      <c r="A15" s="209"/>
      <c r="B15" s="209"/>
      <c r="C15" s="94" t="s">
        <v>80</v>
      </c>
      <c r="D15" s="95"/>
      <c r="E15" s="95"/>
      <c r="F15" s="96"/>
      <c r="G15" s="97"/>
      <c r="H15" s="97"/>
      <c r="I15" s="98"/>
      <c r="J15" s="71">
        <f t="shared" si="1"/>
        <v>20000</v>
      </c>
      <c r="K15" s="182"/>
      <c r="L15" s="130"/>
      <c r="M15" s="131">
        <f t="shared" si="0"/>
        <v>0</v>
      </c>
      <c r="N15" s="132">
        <v>20000</v>
      </c>
      <c r="O15" s="129" t="s">
        <v>59</v>
      </c>
    </row>
    <row r="16" spans="1:15" s="34" customFormat="1">
      <c r="A16" s="209"/>
      <c r="B16" s="209"/>
      <c r="C16" s="94" t="s">
        <v>81</v>
      </c>
      <c r="D16" s="95"/>
      <c r="E16" s="95"/>
      <c r="F16" s="96"/>
      <c r="G16" s="97"/>
      <c r="H16" s="97"/>
      <c r="I16" s="98"/>
      <c r="J16" s="71">
        <f t="shared" si="1"/>
        <v>80000</v>
      </c>
      <c r="K16" s="182"/>
      <c r="L16" s="130"/>
      <c r="M16" s="131">
        <f t="shared" si="0"/>
        <v>0</v>
      </c>
      <c r="N16" s="132">
        <v>80000</v>
      </c>
      <c r="O16" s="129" t="s">
        <v>59</v>
      </c>
    </row>
    <row r="17" spans="1:18" s="34" customFormat="1">
      <c r="A17" s="209"/>
      <c r="B17" s="209"/>
      <c r="C17" s="94" t="s">
        <v>82</v>
      </c>
      <c r="D17" s="95"/>
      <c r="E17" s="95"/>
      <c r="F17" s="96"/>
      <c r="G17" s="97"/>
      <c r="H17" s="97"/>
      <c r="I17" s="98"/>
      <c r="J17" s="71">
        <f t="shared" si="1"/>
        <v>30000</v>
      </c>
      <c r="K17" s="182"/>
      <c r="L17" s="130"/>
      <c r="M17" s="131">
        <f t="shared" si="0"/>
        <v>0</v>
      </c>
      <c r="N17" s="132">
        <v>30000</v>
      </c>
      <c r="O17" s="129" t="s">
        <v>59</v>
      </c>
    </row>
    <row r="18" spans="1:18" s="34" customFormat="1">
      <c r="A18" s="209"/>
      <c r="B18" s="209"/>
      <c r="C18" s="94" t="s">
        <v>289</v>
      </c>
      <c r="D18" s="95"/>
      <c r="E18" s="95"/>
      <c r="F18" s="96"/>
      <c r="G18" s="97"/>
      <c r="H18" s="97"/>
      <c r="I18" s="98"/>
      <c r="J18" s="71">
        <v>63040</v>
      </c>
      <c r="K18" s="182" t="s">
        <v>290</v>
      </c>
      <c r="L18" s="130">
        <v>31.52</v>
      </c>
      <c r="M18" s="131"/>
      <c r="N18" s="132"/>
      <c r="O18" s="129" t="s">
        <v>59</v>
      </c>
    </row>
    <row r="19" spans="1:18" s="34" customFormat="1">
      <c r="A19" s="209"/>
      <c r="B19" s="209"/>
      <c r="C19" s="94" t="s">
        <v>83</v>
      </c>
      <c r="D19" s="95"/>
      <c r="E19" s="95"/>
      <c r="F19" s="96"/>
      <c r="G19" s="97"/>
      <c r="H19" s="97"/>
      <c r="I19" s="98"/>
      <c r="J19" s="71">
        <f t="shared" si="1"/>
        <v>112800</v>
      </c>
      <c r="K19" s="182"/>
      <c r="L19" s="130"/>
      <c r="M19" s="131">
        <f t="shared" si="0"/>
        <v>0</v>
      </c>
      <c r="N19" s="132">
        <v>112800</v>
      </c>
      <c r="O19" s="129" t="s">
        <v>59</v>
      </c>
    </row>
    <row r="20" spans="1:18" s="34" customFormat="1">
      <c r="A20" s="209"/>
      <c r="B20" s="209"/>
      <c r="C20" s="94" t="s">
        <v>84</v>
      </c>
      <c r="D20" s="95"/>
      <c r="E20" s="95"/>
      <c r="F20" s="96"/>
      <c r="G20" s="97"/>
      <c r="H20" s="97"/>
      <c r="I20" s="98"/>
      <c r="J20" s="112">
        <f t="shared" si="1"/>
        <v>80000</v>
      </c>
      <c r="K20" s="182"/>
      <c r="L20" s="130"/>
      <c r="M20" s="131">
        <f t="shared" si="0"/>
        <v>0</v>
      </c>
      <c r="N20" s="132">
        <v>80000</v>
      </c>
      <c r="O20" s="129" t="s">
        <v>59</v>
      </c>
    </row>
    <row r="21" spans="1:18" s="34" customFormat="1">
      <c r="A21" s="209"/>
      <c r="B21" s="209"/>
      <c r="C21" s="94" t="s">
        <v>85</v>
      </c>
      <c r="D21" s="95"/>
      <c r="E21" s="95"/>
      <c r="F21" s="96"/>
      <c r="G21" s="97"/>
      <c r="H21" s="97"/>
      <c r="I21" s="98"/>
      <c r="J21" s="112">
        <f t="shared" si="1"/>
        <v>69000</v>
      </c>
      <c r="K21" s="182"/>
      <c r="L21" s="130"/>
      <c r="M21" s="131">
        <f t="shared" si="0"/>
        <v>0</v>
      </c>
      <c r="N21" s="132">
        <v>69000</v>
      </c>
      <c r="O21" s="129" t="s">
        <v>59</v>
      </c>
    </row>
    <row r="22" spans="1:18">
      <c r="A22" s="209"/>
      <c r="B22" s="209"/>
      <c r="C22" s="94" t="s">
        <v>86</v>
      </c>
      <c r="D22" s="95"/>
      <c r="E22" s="95"/>
      <c r="F22" s="96"/>
      <c r="G22" s="97"/>
      <c r="H22" s="97"/>
      <c r="I22" s="98"/>
      <c r="J22" s="112">
        <f t="shared" si="1"/>
        <v>775377</v>
      </c>
      <c r="K22" s="182"/>
      <c r="L22" s="130"/>
      <c r="M22" s="131">
        <f t="shared" si="0"/>
        <v>0</v>
      </c>
      <c r="N22" s="132">
        <v>775377</v>
      </c>
      <c r="O22" s="129" t="s">
        <v>59</v>
      </c>
    </row>
    <row r="23" spans="1:18">
      <c r="A23" s="209"/>
      <c r="B23" s="209"/>
      <c r="C23" s="94" t="s">
        <v>87</v>
      </c>
      <c r="D23" s="95"/>
      <c r="E23" s="95"/>
      <c r="F23" s="96"/>
      <c r="G23" s="97"/>
      <c r="H23" s="97"/>
      <c r="I23" s="98"/>
      <c r="J23" s="112">
        <f t="shared" si="1"/>
        <v>1500000</v>
      </c>
      <c r="K23" s="182"/>
      <c r="L23" s="130"/>
      <c r="M23" s="131">
        <f t="shared" si="0"/>
        <v>0</v>
      </c>
      <c r="N23" s="132">
        <v>1500000</v>
      </c>
      <c r="O23" s="129" t="s">
        <v>59</v>
      </c>
    </row>
    <row r="24" spans="1:18" s="34" customFormat="1">
      <c r="A24" s="209"/>
      <c r="B24" s="209"/>
      <c r="C24" s="94" t="s">
        <v>88</v>
      </c>
      <c r="D24" s="95"/>
      <c r="E24" s="95"/>
      <c r="F24" s="96"/>
      <c r="G24" s="97"/>
      <c r="H24" s="97"/>
      <c r="I24" s="98"/>
      <c r="J24" s="112">
        <f t="shared" si="1"/>
        <v>500000</v>
      </c>
      <c r="K24" s="182"/>
      <c r="L24" s="130"/>
      <c r="M24" s="131">
        <f t="shared" si="0"/>
        <v>0</v>
      </c>
      <c r="N24" s="132">
        <v>500000</v>
      </c>
      <c r="O24" s="129" t="s">
        <v>59</v>
      </c>
    </row>
    <row r="25" spans="1:18" ht="27.6">
      <c r="A25" s="209"/>
      <c r="B25" s="209"/>
      <c r="C25" s="94" t="s">
        <v>89</v>
      </c>
      <c r="D25" s="95"/>
      <c r="E25" s="95"/>
      <c r="F25" s="96" t="s">
        <v>220</v>
      </c>
      <c r="G25" s="97" t="s">
        <v>221</v>
      </c>
      <c r="H25" s="97" t="s">
        <v>222</v>
      </c>
      <c r="I25" s="98" t="s">
        <v>15</v>
      </c>
      <c r="J25" s="112">
        <f t="shared" si="1"/>
        <v>388080</v>
      </c>
      <c r="K25" s="182"/>
      <c r="L25" s="130"/>
      <c r="M25" s="131">
        <f t="shared" si="0"/>
        <v>0</v>
      </c>
      <c r="N25" s="132">
        <v>388080</v>
      </c>
      <c r="O25" s="129" t="s">
        <v>59</v>
      </c>
    </row>
    <row r="26" spans="1:18">
      <c r="A26" s="209"/>
      <c r="B26" s="209"/>
      <c r="C26" s="94" t="s">
        <v>90</v>
      </c>
      <c r="D26" s="95"/>
      <c r="E26" s="95"/>
      <c r="F26" s="96"/>
      <c r="G26" s="97"/>
      <c r="H26" s="97"/>
      <c r="I26" s="98"/>
      <c r="J26" s="112">
        <f t="shared" si="1"/>
        <v>1000000</v>
      </c>
      <c r="K26" s="182"/>
      <c r="L26" s="130"/>
      <c r="M26" s="131">
        <f t="shared" si="0"/>
        <v>0</v>
      </c>
      <c r="N26" s="132">
        <v>1000000</v>
      </c>
      <c r="O26" s="129" t="s">
        <v>59</v>
      </c>
    </row>
    <row r="27" spans="1:18">
      <c r="A27" s="209"/>
      <c r="B27" s="209"/>
      <c r="C27" s="94" t="s">
        <v>91</v>
      </c>
      <c r="D27" s="95"/>
      <c r="E27" s="95"/>
      <c r="F27" s="96"/>
      <c r="G27" s="97"/>
      <c r="H27" s="97"/>
      <c r="I27" s="98"/>
      <c r="J27" s="112">
        <f t="shared" si="1"/>
        <v>30000</v>
      </c>
      <c r="K27" s="182"/>
      <c r="L27" s="130"/>
      <c r="M27" s="131">
        <f t="shared" si="0"/>
        <v>0</v>
      </c>
      <c r="N27" s="132">
        <v>30000</v>
      </c>
      <c r="O27" s="129" t="s">
        <v>59</v>
      </c>
    </row>
    <row r="28" spans="1:18">
      <c r="A28" s="209"/>
      <c r="B28" s="209"/>
      <c r="C28" s="94" t="s">
        <v>92</v>
      </c>
      <c r="D28" s="95"/>
      <c r="E28" s="95"/>
      <c r="F28" s="96"/>
      <c r="G28" s="97"/>
      <c r="H28" s="97"/>
      <c r="I28" s="98"/>
      <c r="J28" s="112">
        <f t="shared" si="1"/>
        <v>112800</v>
      </c>
      <c r="K28" s="182"/>
      <c r="L28" s="130"/>
      <c r="M28" s="131">
        <f t="shared" si="0"/>
        <v>0</v>
      </c>
      <c r="N28" s="132">
        <v>112800</v>
      </c>
      <c r="O28" s="129" t="s">
        <v>59</v>
      </c>
      <c r="R28" s="25"/>
    </row>
    <row r="29" spans="1:18">
      <c r="A29" s="209"/>
      <c r="B29" s="209"/>
      <c r="C29" s="94" t="s">
        <v>93</v>
      </c>
      <c r="D29" s="95"/>
      <c r="E29" s="95"/>
      <c r="F29" s="96"/>
      <c r="G29" s="97"/>
      <c r="H29" s="97"/>
      <c r="I29" s="98"/>
      <c r="J29" s="112">
        <f t="shared" si="1"/>
        <v>80000</v>
      </c>
      <c r="K29" s="182"/>
      <c r="L29" s="130"/>
      <c r="M29" s="131">
        <f t="shared" si="0"/>
        <v>0</v>
      </c>
      <c r="N29" s="132">
        <v>80000</v>
      </c>
      <c r="O29" s="129" t="s">
        <v>59</v>
      </c>
    </row>
    <row r="30" spans="1:18">
      <c r="A30" s="209"/>
      <c r="B30" s="209"/>
      <c r="C30" s="94" t="s">
        <v>94</v>
      </c>
      <c r="D30" s="95"/>
      <c r="E30" s="95"/>
      <c r="F30" s="96"/>
      <c r="G30" s="97"/>
      <c r="H30" s="97"/>
      <c r="I30" s="98"/>
      <c r="J30" s="112">
        <f t="shared" si="1"/>
        <v>69000</v>
      </c>
      <c r="K30" s="182"/>
      <c r="L30" s="130"/>
      <c r="M30" s="131">
        <f t="shared" si="0"/>
        <v>0</v>
      </c>
      <c r="N30" s="132">
        <v>69000</v>
      </c>
      <c r="O30" s="129" t="s">
        <v>59</v>
      </c>
    </row>
    <row r="31" spans="1:18">
      <c r="A31" s="209"/>
      <c r="B31" s="209"/>
      <c r="C31" s="94" t="s">
        <v>95</v>
      </c>
      <c r="D31" s="95"/>
      <c r="E31" s="95"/>
      <c r="F31" s="96"/>
      <c r="G31" s="97"/>
      <c r="H31" s="97"/>
      <c r="I31" s="98"/>
      <c r="J31" s="112">
        <f t="shared" si="1"/>
        <v>775377</v>
      </c>
      <c r="K31" s="182"/>
      <c r="L31" s="130"/>
      <c r="M31" s="131">
        <f t="shared" si="0"/>
        <v>0</v>
      </c>
      <c r="N31" s="132">
        <v>775377</v>
      </c>
      <c r="O31" s="129" t="s">
        <v>59</v>
      </c>
    </row>
    <row r="32" spans="1:18">
      <c r="A32" s="209"/>
      <c r="B32" s="209"/>
      <c r="C32" s="94" t="s">
        <v>101</v>
      </c>
      <c r="D32" s="95"/>
      <c r="E32" s="95"/>
      <c r="F32" s="96"/>
      <c r="G32" s="97"/>
      <c r="H32" s="97"/>
      <c r="I32" s="98"/>
      <c r="J32" s="71">
        <f t="shared" si="1"/>
        <v>216867.57</v>
      </c>
      <c r="K32" s="182"/>
      <c r="L32" s="130"/>
      <c r="M32" s="131"/>
      <c r="N32" s="132">
        <v>216867.57</v>
      </c>
      <c r="O32" s="129" t="s">
        <v>59</v>
      </c>
    </row>
    <row r="33" spans="1:15">
      <c r="A33" s="209"/>
      <c r="B33" s="209"/>
      <c r="C33" s="94" t="s">
        <v>227</v>
      </c>
      <c r="D33" s="95"/>
      <c r="E33" s="95"/>
      <c r="F33" s="96"/>
      <c r="G33" s="97"/>
      <c r="H33" s="97"/>
      <c r="I33" s="98"/>
      <c r="J33" s="71">
        <f t="shared" si="1"/>
        <v>82573</v>
      </c>
      <c r="K33" s="182"/>
      <c r="L33" s="130"/>
      <c r="M33" s="131"/>
      <c r="N33" s="132">
        <v>82573</v>
      </c>
      <c r="O33" s="129" t="s">
        <v>59</v>
      </c>
    </row>
    <row r="34" spans="1:15">
      <c r="A34" s="209"/>
      <c r="B34" s="209"/>
      <c r="C34" s="94" t="s">
        <v>193</v>
      </c>
      <c r="D34" s="95"/>
      <c r="E34" s="95"/>
      <c r="F34" s="96"/>
      <c r="G34" s="97"/>
      <c r="H34" s="97"/>
      <c r="I34" s="98"/>
      <c r="J34" s="71">
        <f t="shared" si="1"/>
        <v>65805</v>
      </c>
      <c r="K34" s="182"/>
      <c r="L34" s="130"/>
      <c r="M34" s="131"/>
      <c r="N34" s="132">
        <v>65805</v>
      </c>
      <c r="O34" s="129" t="s">
        <v>61</v>
      </c>
    </row>
    <row r="35" spans="1:15">
      <c r="A35" s="209"/>
      <c r="B35" s="209"/>
      <c r="C35" s="94" t="s">
        <v>228</v>
      </c>
      <c r="D35" s="95"/>
      <c r="E35" s="95"/>
      <c r="F35" s="96"/>
      <c r="G35" s="97"/>
      <c r="H35" s="97"/>
      <c r="I35" s="98"/>
      <c r="J35" s="71">
        <f t="shared" si="1"/>
        <v>54258.61</v>
      </c>
      <c r="K35" s="182"/>
      <c r="L35" s="130"/>
      <c r="M35" s="131"/>
      <c r="N35" s="132">
        <v>54258.61</v>
      </c>
      <c r="O35" s="129" t="s">
        <v>61</v>
      </c>
    </row>
    <row r="36" spans="1:15">
      <c r="A36" s="209"/>
      <c r="B36" s="209"/>
      <c r="C36" s="94" t="s">
        <v>192</v>
      </c>
      <c r="D36" s="95"/>
      <c r="E36" s="95"/>
      <c r="F36" s="96"/>
      <c r="G36" s="97"/>
      <c r="H36" s="97"/>
      <c r="I36" s="98"/>
      <c r="J36" s="71">
        <f t="shared" si="1"/>
        <v>14284.2</v>
      </c>
      <c r="K36" s="182"/>
      <c r="L36" s="130"/>
      <c r="M36" s="131"/>
      <c r="N36" s="132">
        <v>14284.2</v>
      </c>
      <c r="O36" s="129" t="s">
        <v>61</v>
      </c>
    </row>
    <row r="37" spans="1:15">
      <c r="A37" s="209"/>
      <c r="B37" s="209"/>
      <c r="C37" s="94" t="s">
        <v>96</v>
      </c>
      <c r="D37" s="95"/>
      <c r="E37" s="95"/>
      <c r="F37" s="96"/>
      <c r="G37" s="97"/>
      <c r="H37" s="97"/>
      <c r="I37" s="98"/>
      <c r="J37" s="71">
        <f t="shared" si="1"/>
        <v>4329.8999999999996</v>
      </c>
      <c r="K37" s="182"/>
      <c r="L37" s="130"/>
      <c r="M37" s="131">
        <f t="shared" si="0"/>
        <v>0</v>
      </c>
      <c r="N37" s="133">
        <v>4329.8999999999996</v>
      </c>
      <c r="O37" s="129" t="s">
        <v>61</v>
      </c>
    </row>
    <row r="38" spans="1:15">
      <c r="A38" s="209"/>
      <c r="B38" s="209"/>
      <c r="C38" s="94" t="s">
        <v>97</v>
      </c>
      <c r="D38" s="95"/>
      <c r="E38" s="95"/>
      <c r="F38" s="96"/>
      <c r="G38" s="97"/>
      <c r="H38" s="97"/>
      <c r="I38" s="98"/>
      <c r="J38" s="71">
        <f t="shared" si="1"/>
        <v>95575.4</v>
      </c>
      <c r="K38" s="182"/>
      <c r="L38" s="130"/>
      <c r="M38" s="131">
        <f t="shared" si="0"/>
        <v>0</v>
      </c>
      <c r="N38" s="133">
        <v>95575.4</v>
      </c>
      <c r="O38" s="129" t="s">
        <v>61</v>
      </c>
    </row>
    <row r="39" spans="1:15">
      <c r="A39" s="209"/>
      <c r="B39" s="209"/>
      <c r="C39" s="94" t="s">
        <v>98</v>
      </c>
      <c r="D39" s="95"/>
      <c r="E39" s="95"/>
      <c r="F39" s="96"/>
      <c r="G39" s="97"/>
      <c r="H39" s="97"/>
      <c r="I39" s="98"/>
      <c r="J39" s="71">
        <f t="shared" si="1"/>
        <v>12000</v>
      </c>
      <c r="K39" s="182"/>
      <c r="L39" s="130"/>
      <c r="M39" s="131">
        <f t="shared" si="0"/>
        <v>0</v>
      </c>
      <c r="N39" s="133">
        <v>12000</v>
      </c>
      <c r="O39" s="129" t="s">
        <v>61</v>
      </c>
    </row>
    <row r="40" spans="1:15">
      <c r="A40" s="209"/>
      <c r="B40" s="209"/>
      <c r="C40" s="94" t="s">
        <v>99</v>
      </c>
      <c r="D40" s="95"/>
      <c r="E40" s="95"/>
      <c r="F40" s="96"/>
      <c r="G40" s="97"/>
      <c r="H40" s="97"/>
      <c r="I40" s="98"/>
      <c r="J40" s="71">
        <f t="shared" si="1"/>
        <v>13043.32</v>
      </c>
      <c r="K40" s="182"/>
      <c r="L40" s="130"/>
      <c r="M40" s="131">
        <f t="shared" si="0"/>
        <v>0</v>
      </c>
      <c r="N40" s="133">
        <v>13043.32</v>
      </c>
      <c r="O40" s="129" t="s">
        <v>61</v>
      </c>
    </row>
    <row r="41" spans="1:15">
      <c r="A41" s="209"/>
      <c r="B41" s="209"/>
      <c r="C41" s="94" t="s">
        <v>100</v>
      </c>
      <c r="D41" s="95"/>
      <c r="E41" s="95"/>
      <c r="F41" s="96"/>
      <c r="G41" s="97"/>
      <c r="H41" s="97"/>
      <c r="I41" s="98"/>
      <c r="J41" s="71">
        <f t="shared" si="1"/>
        <v>14051.84</v>
      </c>
      <c r="K41" s="182"/>
      <c r="L41" s="130"/>
      <c r="M41" s="131">
        <f t="shared" si="0"/>
        <v>0</v>
      </c>
      <c r="N41" s="133">
        <v>14051.84</v>
      </c>
      <c r="O41" s="129" t="s">
        <v>61</v>
      </c>
    </row>
    <row r="42" spans="1:15">
      <c r="A42" s="209"/>
      <c r="B42" s="209"/>
      <c r="C42" s="94" t="s">
        <v>194</v>
      </c>
      <c r="D42" s="95"/>
      <c r="E42" s="95"/>
      <c r="F42" s="96"/>
      <c r="G42" s="97"/>
      <c r="H42" s="97"/>
      <c r="I42" s="98"/>
      <c r="J42" s="71">
        <f t="shared" si="1"/>
        <v>7380</v>
      </c>
      <c r="K42" s="182"/>
      <c r="L42" s="130"/>
      <c r="M42" s="131"/>
      <c r="N42" s="133">
        <v>7380</v>
      </c>
      <c r="O42" s="129" t="s">
        <v>61</v>
      </c>
    </row>
    <row r="43" spans="1:15">
      <c r="A43" s="209"/>
      <c r="B43" s="209"/>
      <c r="C43" s="94" t="s">
        <v>102</v>
      </c>
      <c r="D43" s="95"/>
      <c r="E43" s="95"/>
      <c r="F43" s="96"/>
      <c r="G43" s="97"/>
      <c r="H43" s="97"/>
      <c r="I43" s="98"/>
      <c r="J43" s="71">
        <f t="shared" si="1"/>
        <v>14847</v>
      </c>
      <c r="K43" s="182"/>
      <c r="L43" s="130"/>
      <c r="M43" s="131">
        <f t="shared" si="0"/>
        <v>0</v>
      </c>
      <c r="N43" s="134">
        <v>14847</v>
      </c>
      <c r="O43" s="129" t="s">
        <v>61</v>
      </c>
    </row>
    <row r="44" spans="1:15">
      <c r="A44" s="209"/>
      <c r="B44" s="209"/>
      <c r="C44" s="94" t="s">
        <v>197</v>
      </c>
      <c r="D44" s="95"/>
      <c r="E44" s="95"/>
      <c r="F44" s="96"/>
      <c r="G44" s="97"/>
      <c r="H44" s="97"/>
      <c r="I44" s="98"/>
      <c r="J44" s="71">
        <f t="shared" si="1"/>
        <v>11680</v>
      </c>
      <c r="K44" s="182"/>
      <c r="L44" s="135"/>
      <c r="M44" s="136"/>
      <c r="N44" s="137">
        <v>11680</v>
      </c>
      <c r="O44" s="129" t="s">
        <v>61</v>
      </c>
    </row>
    <row r="45" spans="1:15">
      <c r="A45" s="209"/>
      <c r="B45" s="209"/>
      <c r="C45" s="94" t="s">
        <v>284</v>
      </c>
      <c r="D45" s="95"/>
      <c r="E45" s="95"/>
      <c r="F45" s="96"/>
      <c r="G45" s="97"/>
      <c r="H45" s="97"/>
      <c r="I45" s="98"/>
      <c r="J45" s="71">
        <v>11070</v>
      </c>
      <c r="K45" s="182"/>
      <c r="L45" s="135"/>
      <c r="M45" s="136"/>
      <c r="N45" s="137"/>
      <c r="O45" s="129" t="s">
        <v>61</v>
      </c>
    </row>
    <row r="46" spans="1:15">
      <c r="A46" s="209"/>
      <c r="B46" s="209"/>
      <c r="C46" s="94" t="s">
        <v>285</v>
      </c>
      <c r="D46" s="95"/>
      <c r="E46" s="95"/>
      <c r="F46" s="96"/>
      <c r="G46" s="97"/>
      <c r="H46" s="97"/>
      <c r="I46" s="98"/>
      <c r="J46" s="71">
        <v>11070</v>
      </c>
      <c r="K46" s="182"/>
      <c r="L46" s="135"/>
      <c r="M46" s="136"/>
      <c r="N46" s="137"/>
      <c r="O46" s="129" t="s">
        <v>61</v>
      </c>
    </row>
    <row r="47" spans="1:15">
      <c r="A47" s="209"/>
      <c r="B47" s="209"/>
      <c r="C47" s="94" t="s">
        <v>286</v>
      </c>
      <c r="D47" s="95"/>
      <c r="E47" s="95"/>
      <c r="F47" s="96"/>
      <c r="G47" s="97"/>
      <c r="H47" s="97"/>
      <c r="I47" s="98"/>
      <c r="J47" s="71">
        <v>16058</v>
      </c>
      <c r="K47" s="182"/>
      <c r="L47" s="135"/>
      <c r="M47" s="136"/>
      <c r="N47" s="137"/>
      <c r="O47" s="129" t="s">
        <v>61</v>
      </c>
    </row>
    <row r="48" spans="1:15">
      <c r="A48" s="209"/>
      <c r="B48" s="209"/>
      <c r="C48" s="94" t="s">
        <v>198</v>
      </c>
      <c r="D48" s="95"/>
      <c r="E48" s="95"/>
      <c r="F48" s="96"/>
      <c r="G48" s="97"/>
      <c r="H48" s="97"/>
      <c r="I48" s="98"/>
      <c r="J48" s="71">
        <f t="shared" si="1"/>
        <v>651448.19999999995</v>
      </c>
      <c r="K48" s="182"/>
      <c r="L48" s="135"/>
      <c r="M48" s="136"/>
      <c r="N48" s="137">
        <v>651448.19999999995</v>
      </c>
      <c r="O48" s="129" t="s">
        <v>61</v>
      </c>
    </row>
    <row r="49" spans="1:16">
      <c r="A49" s="209"/>
      <c r="B49" s="209"/>
      <c r="C49" s="94" t="s">
        <v>288</v>
      </c>
      <c r="D49" s="95"/>
      <c r="E49" s="95"/>
      <c r="F49" s="96"/>
      <c r="G49" s="97"/>
      <c r="H49" s="97"/>
      <c r="I49" s="98"/>
      <c r="J49" s="71">
        <v>67650</v>
      </c>
      <c r="K49" s="182"/>
      <c r="L49" s="135"/>
      <c r="M49" s="136"/>
      <c r="N49" s="137"/>
      <c r="O49" s="129" t="s">
        <v>60</v>
      </c>
    </row>
    <row r="50" spans="1:16">
      <c r="A50" s="209"/>
      <c r="B50" s="209"/>
      <c r="C50" s="94" t="s">
        <v>287</v>
      </c>
      <c r="D50" s="95"/>
      <c r="E50" s="95"/>
      <c r="F50" s="96"/>
      <c r="G50" s="97"/>
      <c r="H50" s="97"/>
      <c r="I50" s="98"/>
      <c r="J50" s="71">
        <v>12900</v>
      </c>
      <c r="K50" s="182"/>
      <c r="L50" s="135"/>
      <c r="M50" s="136"/>
      <c r="N50" s="137"/>
      <c r="O50" s="129" t="s">
        <v>60</v>
      </c>
    </row>
    <row r="51" spans="1:16" ht="15" thickBot="1">
      <c r="A51" s="209"/>
      <c r="B51" s="209"/>
      <c r="C51" s="128" t="s">
        <v>55</v>
      </c>
      <c r="D51" s="95"/>
      <c r="E51" s="95"/>
      <c r="F51" s="96"/>
      <c r="G51" s="97"/>
      <c r="H51" s="97"/>
      <c r="I51" s="98"/>
      <c r="J51" s="71">
        <f>19677.54+4981.5+1999.99</f>
        <v>26659.030000000002</v>
      </c>
      <c r="K51" s="182"/>
      <c r="L51" s="138"/>
      <c r="M51" s="139">
        <f t="shared" si="0"/>
        <v>0</v>
      </c>
      <c r="N51" s="140">
        <f>36163.43+153672.95+1999.99</f>
        <v>191836.37</v>
      </c>
      <c r="O51" s="129" t="s">
        <v>60</v>
      </c>
    </row>
    <row r="52" spans="1:16" s="4" customFormat="1" ht="32.25" customHeight="1">
      <c r="A52" s="209" t="s">
        <v>14</v>
      </c>
      <c r="B52" s="209" t="s">
        <v>104</v>
      </c>
      <c r="C52" s="128" t="s">
        <v>203</v>
      </c>
      <c r="D52" s="95"/>
      <c r="E52" s="95"/>
      <c r="F52" s="96"/>
      <c r="G52" s="97"/>
      <c r="H52" s="98"/>
      <c r="I52" s="98"/>
      <c r="J52" s="71">
        <f>IF(M52&gt;N52,M52,N52)</f>
        <v>226000</v>
      </c>
      <c r="K52" s="183" t="s">
        <v>204</v>
      </c>
      <c r="L52" s="141"/>
      <c r="M52" s="142">
        <f>L52*E52</f>
        <v>0</v>
      </c>
      <c r="N52" s="143">
        <v>226000</v>
      </c>
      <c r="O52" s="144" t="s">
        <v>59</v>
      </c>
    </row>
    <row r="53" spans="1:16" s="4" customFormat="1" ht="15" thickBot="1">
      <c r="A53" s="209"/>
      <c r="B53" s="209"/>
      <c r="C53" s="128" t="s">
        <v>105</v>
      </c>
      <c r="D53" s="95"/>
      <c r="E53" s="95"/>
      <c r="F53" s="96"/>
      <c r="G53" s="97"/>
      <c r="H53" s="98"/>
      <c r="I53" s="98"/>
      <c r="J53" s="71">
        <f t="shared" ref="J53:J55" si="2">IF(M53&gt;N53,M53,N53)</f>
        <v>15784.98</v>
      </c>
      <c r="K53" s="182" t="s">
        <v>63</v>
      </c>
      <c r="L53" s="130"/>
      <c r="M53" s="131">
        <f>L53*E53</f>
        <v>0</v>
      </c>
      <c r="N53" s="132">
        <v>15784.98</v>
      </c>
      <c r="O53" s="144" t="s">
        <v>60</v>
      </c>
    </row>
    <row r="54" spans="1:16" s="4" customFormat="1" ht="27.6">
      <c r="A54" s="209" t="s">
        <v>17</v>
      </c>
      <c r="B54" s="209" t="s">
        <v>211</v>
      </c>
      <c r="C54" s="128" t="s">
        <v>110</v>
      </c>
      <c r="D54" s="95"/>
      <c r="E54" s="95"/>
      <c r="F54" s="96"/>
      <c r="G54" s="193"/>
      <c r="H54" s="193"/>
      <c r="I54" s="98"/>
      <c r="J54" s="71">
        <f t="shared" si="2"/>
        <v>0</v>
      </c>
      <c r="K54" s="184"/>
      <c r="L54" s="145"/>
      <c r="M54" s="146"/>
      <c r="N54" s="147"/>
      <c r="O54" s="144"/>
    </row>
    <row r="55" spans="1:16" s="4" customFormat="1">
      <c r="A55" s="209"/>
      <c r="B55" s="209"/>
      <c r="C55" s="128" t="s">
        <v>219</v>
      </c>
      <c r="D55" s="95"/>
      <c r="E55" s="95"/>
      <c r="F55" s="96"/>
      <c r="G55" s="193"/>
      <c r="H55" s="193"/>
      <c r="I55" s="98"/>
      <c r="J55" s="71">
        <f t="shared" si="2"/>
        <v>31466.01</v>
      </c>
      <c r="K55" s="185"/>
      <c r="L55" s="148"/>
      <c r="M55" s="149"/>
      <c r="N55" s="150">
        <f>3389.4+130+750+2024+3985.2+705+1382.41+3840+8480+6780</f>
        <v>31466.01</v>
      </c>
      <c r="O55" s="144" t="s">
        <v>57</v>
      </c>
    </row>
    <row r="56" spans="1:16" ht="15" thickBot="1">
      <c r="A56" s="209"/>
      <c r="B56" s="209"/>
      <c r="C56" s="83" t="s">
        <v>106</v>
      </c>
      <c r="D56" s="85"/>
      <c r="E56" s="194"/>
      <c r="F56" s="194"/>
      <c r="G56" s="194"/>
      <c r="H56" s="194"/>
      <c r="I56" s="194"/>
      <c r="J56" s="71">
        <f>700+294+2400+350+1605.3+198+60311.53+605+449+490</f>
        <v>67402.83</v>
      </c>
      <c r="K56" s="186"/>
      <c r="L56" s="151"/>
      <c r="M56" s="152"/>
      <c r="N56" s="153">
        <f>700+294+2400+350+1605.3+198+60311.53+605+449+490</f>
        <v>67402.83</v>
      </c>
      <c r="O56" s="154" t="s">
        <v>60</v>
      </c>
      <c r="P56" s="57"/>
    </row>
    <row r="57" spans="1:16" s="4" customFormat="1" ht="27" customHeight="1">
      <c r="A57" s="209" t="s">
        <v>18</v>
      </c>
      <c r="B57" s="209" t="s">
        <v>212</v>
      </c>
      <c r="C57" s="83" t="s">
        <v>111</v>
      </c>
      <c r="D57" s="84"/>
      <c r="E57" s="85"/>
      <c r="F57" s="84"/>
      <c r="G57" s="84"/>
      <c r="H57" s="84"/>
      <c r="I57" s="84"/>
      <c r="J57" s="195"/>
      <c r="K57" s="187"/>
      <c r="L57" s="155"/>
      <c r="M57" s="156"/>
      <c r="N57" s="157"/>
      <c r="O57" s="144" t="s">
        <v>59</v>
      </c>
    </row>
    <row r="58" spans="1:16" s="4" customFormat="1" ht="27" customHeight="1">
      <c r="A58" s="209"/>
      <c r="B58" s="209"/>
      <c r="C58" s="83" t="s">
        <v>55</v>
      </c>
      <c r="D58" s="84"/>
      <c r="E58" s="85"/>
      <c r="F58" s="84"/>
      <c r="G58" s="84"/>
      <c r="H58" s="84"/>
      <c r="I58" s="84"/>
      <c r="J58" s="196">
        <v>220</v>
      </c>
      <c r="K58" s="187"/>
      <c r="L58" s="155"/>
      <c r="M58" s="156"/>
      <c r="N58" s="157"/>
      <c r="O58" s="144" t="s">
        <v>60</v>
      </c>
    </row>
    <row r="59" spans="1:16" s="4" customFormat="1" ht="18.75" customHeight="1" thickBot="1">
      <c r="A59" s="209"/>
      <c r="B59" s="209"/>
      <c r="C59" s="83" t="s">
        <v>210</v>
      </c>
      <c r="D59" s="84"/>
      <c r="E59" s="85"/>
      <c r="F59" s="84"/>
      <c r="G59" s="84"/>
      <c r="H59" s="84"/>
      <c r="I59" s="84"/>
      <c r="J59" s="71">
        <f>634.4+402.6+520+1050</f>
        <v>2607</v>
      </c>
      <c r="K59" s="182"/>
      <c r="L59" s="130"/>
      <c r="M59" s="131"/>
      <c r="N59" s="132">
        <f>3056+620+5165.48+1037+3160+1220+1000+634.4+402.6+1050</f>
        <v>17345.48</v>
      </c>
      <c r="O59" s="144" t="s">
        <v>57</v>
      </c>
    </row>
    <row r="60" spans="1:16" ht="32.25" customHeight="1" thickBot="1">
      <c r="A60" s="209" t="s">
        <v>19</v>
      </c>
      <c r="B60" s="209" t="s">
        <v>215</v>
      </c>
      <c r="C60" s="128" t="s">
        <v>112</v>
      </c>
      <c r="D60" s="197"/>
      <c r="E60" s="95"/>
      <c r="F60" s="96"/>
      <c r="G60" s="97"/>
      <c r="H60" s="98"/>
      <c r="I60" s="98"/>
      <c r="J60" s="71">
        <f t="shared" ref="J60" si="3">IF(M60&gt;N60,M60,N60)</f>
        <v>0</v>
      </c>
      <c r="K60" s="184"/>
      <c r="L60" s="145"/>
      <c r="M60" s="146"/>
      <c r="N60" s="147"/>
      <c r="O60" s="158"/>
    </row>
    <row r="61" spans="1:16" ht="32.25" customHeight="1" thickBot="1">
      <c r="A61" s="209"/>
      <c r="B61" s="209"/>
      <c r="C61" s="128" t="s">
        <v>55</v>
      </c>
      <c r="D61" s="197"/>
      <c r="E61" s="95"/>
      <c r="F61" s="96"/>
      <c r="G61" s="97"/>
      <c r="H61" s="98"/>
      <c r="I61" s="98"/>
      <c r="J61" s="71">
        <f>460+100+97.99</f>
        <v>657.99</v>
      </c>
      <c r="K61" s="184"/>
      <c r="L61" s="145"/>
      <c r="M61" s="146"/>
      <c r="N61" s="147"/>
      <c r="O61" s="158" t="s">
        <v>60</v>
      </c>
    </row>
    <row r="62" spans="1:16" ht="32.25" customHeight="1" thickBot="1">
      <c r="A62" s="209"/>
      <c r="B62" s="209"/>
      <c r="C62" s="128" t="s">
        <v>219</v>
      </c>
      <c r="D62" s="197"/>
      <c r="E62" s="95"/>
      <c r="F62" s="96"/>
      <c r="G62" s="97"/>
      <c r="H62" s="98"/>
      <c r="I62" s="98"/>
      <c r="J62" s="71">
        <f>2230+1030+100+97.99</f>
        <v>3457.99</v>
      </c>
      <c r="K62" s="184"/>
      <c r="L62" s="145"/>
      <c r="M62" s="146"/>
      <c r="N62" s="147"/>
      <c r="O62" s="158" t="s">
        <v>57</v>
      </c>
    </row>
    <row r="63" spans="1:16" ht="42" customHeight="1">
      <c r="A63" s="219" t="s">
        <v>21</v>
      </c>
      <c r="B63" s="209" t="s">
        <v>292</v>
      </c>
      <c r="C63" s="198" t="s">
        <v>108</v>
      </c>
      <c r="D63" s="198"/>
      <c r="E63" s="199"/>
      <c r="F63" s="110"/>
      <c r="G63" s="200"/>
      <c r="H63" s="200"/>
      <c r="I63" s="110"/>
      <c r="J63" s="201">
        <f>IF(M63&gt;N63,M63,N63)</f>
        <v>0</v>
      </c>
      <c r="K63" s="188"/>
      <c r="L63" s="159"/>
      <c r="M63" s="160">
        <f t="shared" ref="M63" si="4">L63*E63</f>
        <v>0</v>
      </c>
      <c r="N63" s="161"/>
      <c r="O63" s="158"/>
      <c r="P63" s="34"/>
    </row>
    <row r="64" spans="1:16">
      <c r="A64" s="219"/>
      <c r="B64" s="209"/>
      <c r="C64" s="198" t="s">
        <v>109</v>
      </c>
      <c r="D64" s="198">
        <v>1966</v>
      </c>
      <c r="E64" s="199"/>
      <c r="F64" s="110" t="s">
        <v>23</v>
      </c>
      <c r="G64" s="200" t="s">
        <v>22</v>
      </c>
      <c r="H64" s="200" t="s">
        <v>22</v>
      </c>
      <c r="I64" s="110" t="s">
        <v>15</v>
      </c>
      <c r="J64" s="202">
        <f t="shared" ref="J64" si="5">IF(M64&gt;N64,M64,N64)</f>
        <v>45326</v>
      </c>
      <c r="K64" s="189"/>
      <c r="L64" s="163"/>
      <c r="M64" s="162"/>
      <c r="N64" s="164">
        <v>45326</v>
      </c>
      <c r="O64" s="158" t="s">
        <v>59</v>
      </c>
      <c r="P64" s="34"/>
    </row>
    <row r="65" spans="1:16">
      <c r="A65" s="219"/>
      <c r="B65" s="209"/>
      <c r="C65" s="198" t="s">
        <v>20</v>
      </c>
      <c r="D65" s="198">
        <v>1966</v>
      </c>
      <c r="E65" s="199"/>
      <c r="F65" s="110"/>
      <c r="G65" s="200"/>
      <c r="H65" s="200"/>
      <c r="I65" s="110"/>
      <c r="J65" s="202">
        <v>84694.7</v>
      </c>
      <c r="K65" s="189"/>
      <c r="L65" s="163"/>
      <c r="M65" s="162"/>
      <c r="N65" s="164">
        <v>4500</v>
      </c>
      <c r="O65" s="158" t="s">
        <v>61</v>
      </c>
      <c r="P65" s="34"/>
    </row>
    <row r="66" spans="1:16" ht="15" thickBot="1">
      <c r="A66" s="219"/>
      <c r="B66" s="209"/>
      <c r="C66" s="198" t="s">
        <v>106</v>
      </c>
      <c r="D66" s="198"/>
      <c r="E66" s="199"/>
      <c r="F66" s="110"/>
      <c r="G66" s="200"/>
      <c r="H66" s="200"/>
      <c r="I66" s="110"/>
      <c r="J66" s="201">
        <f>559+4800</f>
        <v>5359</v>
      </c>
      <c r="K66" s="189"/>
      <c r="L66" s="163"/>
      <c r="M66" s="162"/>
      <c r="N66" s="164">
        <f>369+500+378+300</f>
        <v>1547</v>
      </c>
      <c r="O66" s="158" t="s">
        <v>60</v>
      </c>
      <c r="P66" s="34"/>
    </row>
    <row r="67" spans="1:16" ht="30" customHeight="1">
      <c r="A67" s="219" t="s">
        <v>25</v>
      </c>
      <c r="B67" s="209" t="s">
        <v>293</v>
      </c>
      <c r="C67" s="98" t="s">
        <v>113</v>
      </c>
      <c r="D67" s="95"/>
      <c r="E67" s="95"/>
      <c r="F67" s="96"/>
      <c r="G67" s="97"/>
      <c r="H67" s="97"/>
      <c r="I67" s="98"/>
      <c r="J67" s="71">
        <f t="shared" ref="J67" si="6">IF(M67&gt;N67,M67,N67)</f>
        <v>0</v>
      </c>
      <c r="K67" s="184"/>
      <c r="L67" s="145"/>
      <c r="M67" s="146">
        <f>L67*E67</f>
        <v>0</v>
      </c>
      <c r="N67" s="147"/>
      <c r="O67" s="158" t="s">
        <v>59</v>
      </c>
    </row>
    <row r="68" spans="1:16" ht="30" customHeight="1">
      <c r="A68" s="219"/>
      <c r="B68" s="209"/>
      <c r="C68" s="66" t="s">
        <v>114</v>
      </c>
      <c r="D68" s="67"/>
      <c r="E68" s="68"/>
      <c r="F68" s="69"/>
      <c r="G68" s="70"/>
      <c r="H68" s="70"/>
      <c r="I68" s="70"/>
      <c r="J68" s="71">
        <v>4587.7</v>
      </c>
      <c r="K68" s="182" t="s">
        <v>204</v>
      </c>
      <c r="L68" s="165"/>
      <c r="M68" s="165"/>
      <c r="N68" s="166">
        <v>4587.7</v>
      </c>
      <c r="O68" s="158" t="s">
        <v>59</v>
      </c>
    </row>
    <row r="69" spans="1:16" ht="30" customHeight="1">
      <c r="A69" s="219"/>
      <c r="B69" s="209"/>
      <c r="C69" s="98" t="s">
        <v>195</v>
      </c>
      <c r="D69" s="95"/>
      <c r="E69" s="95"/>
      <c r="F69" s="96"/>
      <c r="G69" s="97"/>
      <c r="H69" s="97"/>
      <c r="I69" s="98"/>
      <c r="J69" s="71">
        <v>16725.34</v>
      </c>
      <c r="K69" s="190"/>
      <c r="L69" s="167"/>
      <c r="M69" s="168"/>
      <c r="N69" s="169"/>
      <c r="O69" s="158" t="s">
        <v>61</v>
      </c>
    </row>
    <row r="70" spans="1:16" ht="30" customHeight="1">
      <c r="A70" s="219"/>
      <c r="B70" s="209"/>
      <c r="C70" s="98" t="s">
        <v>196</v>
      </c>
      <c r="D70" s="95"/>
      <c r="E70" s="95"/>
      <c r="F70" s="96"/>
      <c r="G70" s="97"/>
      <c r="H70" s="97"/>
      <c r="I70" s="98"/>
      <c r="J70" s="71">
        <v>12011.56</v>
      </c>
      <c r="K70" s="190"/>
      <c r="L70" s="167"/>
      <c r="M70" s="168"/>
      <c r="N70" s="131"/>
      <c r="O70" s="158" t="s">
        <v>61</v>
      </c>
    </row>
    <row r="71" spans="1:16" ht="30" customHeight="1">
      <c r="A71" s="219"/>
      <c r="B71" s="209"/>
      <c r="C71" s="98" t="s">
        <v>219</v>
      </c>
      <c r="D71" s="95"/>
      <c r="E71" s="95"/>
      <c r="F71" s="96"/>
      <c r="G71" s="97"/>
      <c r="H71" s="97"/>
      <c r="I71" s="98"/>
      <c r="J71" s="71">
        <v>13863.6</v>
      </c>
      <c r="K71" s="190"/>
      <c r="L71" s="167"/>
      <c r="M71" s="168"/>
      <c r="N71" s="170"/>
      <c r="O71" s="158" t="s">
        <v>57</v>
      </c>
    </row>
    <row r="72" spans="1:16" s="4" customFormat="1" ht="15" thickBot="1">
      <c r="A72" s="219"/>
      <c r="B72" s="209"/>
      <c r="C72" s="98" t="s">
        <v>106</v>
      </c>
      <c r="D72" s="95"/>
      <c r="E72" s="95"/>
      <c r="F72" s="96"/>
      <c r="G72" s="97"/>
      <c r="H72" s="98"/>
      <c r="I72" s="98"/>
      <c r="J72" s="71">
        <f>1438+1600+1906.5+4350.55+1499+26358.64+155269.2</f>
        <v>192421.89</v>
      </c>
      <c r="K72" s="191"/>
      <c r="L72" s="171"/>
      <c r="M72" s="172">
        <f>L72*E72</f>
        <v>0</v>
      </c>
      <c r="N72" s="173">
        <v>34549.06</v>
      </c>
      <c r="O72" s="144" t="s">
        <v>60</v>
      </c>
    </row>
    <row r="73" spans="1:16" s="4" customFormat="1" ht="27.6">
      <c r="A73" s="219" t="s">
        <v>26</v>
      </c>
      <c r="B73" s="209" t="s">
        <v>294</v>
      </c>
      <c r="C73" s="66" t="s">
        <v>224</v>
      </c>
      <c r="D73" s="95">
        <v>1990</v>
      </c>
      <c r="E73" s="95"/>
      <c r="F73" s="84" t="s">
        <v>116</v>
      </c>
      <c r="G73" s="203" t="s">
        <v>117</v>
      </c>
      <c r="H73" s="84" t="s">
        <v>118</v>
      </c>
      <c r="I73" s="84" t="s">
        <v>119</v>
      </c>
      <c r="J73" s="112">
        <f t="shared" ref="J73:J96" si="7">IF(M73&gt;N73,M73,N73)</f>
        <v>50000</v>
      </c>
      <c r="K73" s="184" t="s">
        <v>204</v>
      </c>
      <c r="L73" s="145"/>
      <c r="M73" s="146"/>
      <c r="N73" s="147">
        <v>50000</v>
      </c>
      <c r="O73" s="144" t="s">
        <v>59</v>
      </c>
    </row>
    <row r="74" spans="1:16" s="4" customFormat="1" ht="27.6">
      <c r="A74" s="219"/>
      <c r="B74" s="209"/>
      <c r="C74" s="128" t="s">
        <v>120</v>
      </c>
      <c r="D74" s="95">
        <v>1990</v>
      </c>
      <c r="E74" s="95"/>
      <c r="F74" s="84" t="s">
        <v>116</v>
      </c>
      <c r="G74" s="203" t="s">
        <v>117</v>
      </c>
      <c r="H74" s="84" t="s">
        <v>24</v>
      </c>
      <c r="I74" s="84" t="s">
        <v>119</v>
      </c>
      <c r="J74" s="71">
        <f t="shared" si="7"/>
        <v>12286.38</v>
      </c>
      <c r="K74" s="191" t="s">
        <v>63</v>
      </c>
      <c r="L74" s="171"/>
      <c r="M74" s="172"/>
      <c r="N74" s="173">
        <v>12286.38</v>
      </c>
      <c r="O74" s="144" t="s">
        <v>59</v>
      </c>
    </row>
    <row r="75" spans="1:16" s="4" customFormat="1">
      <c r="A75" s="219"/>
      <c r="B75" s="209"/>
      <c r="C75" s="128" t="s">
        <v>144</v>
      </c>
      <c r="D75" s="95">
        <v>2002</v>
      </c>
      <c r="E75" s="95"/>
      <c r="F75" s="84" t="s">
        <v>116</v>
      </c>
      <c r="G75" s="203" t="s">
        <v>117</v>
      </c>
      <c r="H75" s="84" t="s">
        <v>118</v>
      </c>
      <c r="I75" s="84" t="s">
        <v>16</v>
      </c>
      <c r="J75" s="71">
        <f t="shared" si="7"/>
        <v>63653</v>
      </c>
      <c r="K75" s="191" t="s">
        <v>63</v>
      </c>
      <c r="L75" s="171"/>
      <c r="M75" s="172"/>
      <c r="N75" s="173">
        <v>63653</v>
      </c>
      <c r="O75" s="144" t="s">
        <v>59</v>
      </c>
    </row>
    <row r="76" spans="1:16" s="4" customFormat="1">
      <c r="A76" s="219"/>
      <c r="B76" s="209"/>
      <c r="C76" s="128" t="s">
        <v>226</v>
      </c>
      <c r="D76" s="95">
        <v>1990</v>
      </c>
      <c r="E76" s="95"/>
      <c r="F76" s="84"/>
      <c r="G76" s="203"/>
      <c r="H76" s="84"/>
      <c r="I76" s="84"/>
      <c r="J76" s="71">
        <f t="shared" si="7"/>
        <v>4747.54</v>
      </c>
      <c r="K76" s="191" t="s">
        <v>63</v>
      </c>
      <c r="L76" s="171"/>
      <c r="M76" s="172"/>
      <c r="N76" s="173">
        <v>4747.54</v>
      </c>
      <c r="O76" s="144" t="s">
        <v>61</v>
      </c>
    </row>
    <row r="77" spans="1:16" s="4" customFormat="1">
      <c r="A77" s="219"/>
      <c r="B77" s="209"/>
      <c r="C77" s="128" t="s">
        <v>123</v>
      </c>
      <c r="D77" s="95">
        <v>1983</v>
      </c>
      <c r="E77" s="95"/>
      <c r="F77" s="84"/>
      <c r="G77" s="203"/>
      <c r="H77" s="84"/>
      <c r="I77" s="84"/>
      <c r="J77" s="71">
        <f t="shared" si="7"/>
        <v>3629.23</v>
      </c>
      <c r="K77" s="191" t="s">
        <v>63</v>
      </c>
      <c r="L77" s="171"/>
      <c r="M77" s="172"/>
      <c r="N77" s="173">
        <v>3629.23</v>
      </c>
      <c r="O77" s="144" t="s">
        <v>61</v>
      </c>
    </row>
    <row r="78" spans="1:16" s="4" customFormat="1">
      <c r="A78" s="219"/>
      <c r="B78" s="209"/>
      <c r="C78" s="128" t="s">
        <v>121</v>
      </c>
      <c r="D78" s="95">
        <v>1983</v>
      </c>
      <c r="E78" s="95"/>
      <c r="F78" s="84"/>
      <c r="G78" s="203"/>
      <c r="H78" s="84"/>
      <c r="I78" s="84"/>
      <c r="J78" s="71">
        <f t="shared" si="7"/>
        <v>498.98</v>
      </c>
      <c r="K78" s="191" t="s">
        <v>63</v>
      </c>
      <c r="L78" s="171"/>
      <c r="M78" s="172"/>
      <c r="N78" s="173">
        <v>498.98</v>
      </c>
      <c r="O78" s="144" t="s">
        <v>61</v>
      </c>
    </row>
    <row r="79" spans="1:16" s="4" customFormat="1">
      <c r="A79" s="219"/>
      <c r="B79" s="209"/>
      <c r="C79" s="128" t="s">
        <v>122</v>
      </c>
      <c r="D79" s="95">
        <v>1990</v>
      </c>
      <c r="E79" s="95"/>
      <c r="F79" s="84"/>
      <c r="G79" s="203"/>
      <c r="H79" s="84"/>
      <c r="I79" s="84"/>
      <c r="J79" s="71">
        <f t="shared" si="7"/>
        <v>421.54</v>
      </c>
      <c r="K79" s="191" t="s">
        <v>63</v>
      </c>
      <c r="L79" s="171"/>
      <c r="M79" s="172"/>
      <c r="N79" s="173">
        <v>421.54</v>
      </c>
      <c r="O79" s="144" t="s">
        <v>61</v>
      </c>
    </row>
    <row r="80" spans="1:16" s="4" customFormat="1">
      <c r="A80" s="219"/>
      <c r="B80" s="209"/>
      <c r="C80" s="128" t="s">
        <v>124</v>
      </c>
      <c r="D80" s="95">
        <v>2002</v>
      </c>
      <c r="E80" s="95"/>
      <c r="F80" s="84"/>
      <c r="G80" s="203"/>
      <c r="H80" s="84"/>
      <c r="I80" s="84"/>
      <c r="J80" s="71">
        <f t="shared" si="7"/>
        <v>96236.3</v>
      </c>
      <c r="K80" s="191" t="s">
        <v>63</v>
      </c>
      <c r="L80" s="171"/>
      <c r="M80" s="172"/>
      <c r="N80" s="173">
        <v>96236.3</v>
      </c>
      <c r="O80" s="144" t="s">
        <v>61</v>
      </c>
    </row>
    <row r="81" spans="1:15" s="4" customFormat="1">
      <c r="A81" s="219"/>
      <c r="B81" s="209"/>
      <c r="C81" s="128" t="s">
        <v>125</v>
      </c>
      <c r="D81" s="95">
        <v>2002</v>
      </c>
      <c r="E81" s="95"/>
      <c r="F81" s="84"/>
      <c r="G81" s="203"/>
      <c r="H81" s="84"/>
      <c r="I81" s="84"/>
      <c r="J81" s="71">
        <f t="shared" si="7"/>
        <v>923330.6</v>
      </c>
      <c r="K81" s="191" t="s">
        <v>63</v>
      </c>
      <c r="L81" s="171"/>
      <c r="M81" s="172"/>
      <c r="N81" s="173">
        <v>923330.6</v>
      </c>
      <c r="O81" s="144" t="s">
        <v>61</v>
      </c>
    </row>
    <row r="82" spans="1:15" s="4" customFormat="1">
      <c r="A82" s="219"/>
      <c r="B82" s="209"/>
      <c r="C82" s="128" t="s">
        <v>126</v>
      </c>
      <c r="D82" s="95">
        <v>2008</v>
      </c>
      <c r="E82" s="95"/>
      <c r="F82" s="84"/>
      <c r="G82" s="203"/>
      <c r="H82" s="84"/>
      <c r="I82" s="84"/>
      <c r="J82" s="71">
        <f t="shared" si="7"/>
        <v>13993.22</v>
      </c>
      <c r="K82" s="191" t="s">
        <v>63</v>
      </c>
      <c r="L82" s="171"/>
      <c r="M82" s="172"/>
      <c r="N82" s="173">
        <v>13993.22</v>
      </c>
      <c r="O82" s="144" t="s">
        <v>61</v>
      </c>
    </row>
    <row r="83" spans="1:15" s="4" customFormat="1">
      <c r="A83" s="219"/>
      <c r="B83" s="209"/>
      <c r="C83" s="128" t="s">
        <v>127</v>
      </c>
      <c r="D83" s="95">
        <v>1984</v>
      </c>
      <c r="E83" s="95"/>
      <c r="F83" s="84"/>
      <c r="G83" s="203"/>
      <c r="H83" s="84"/>
      <c r="I83" s="84"/>
      <c r="J83" s="71">
        <f t="shared" si="7"/>
        <v>164075.82999999999</v>
      </c>
      <c r="K83" s="191" t="s">
        <v>63</v>
      </c>
      <c r="L83" s="171"/>
      <c r="M83" s="172"/>
      <c r="N83" s="173">
        <v>164075.82999999999</v>
      </c>
      <c r="O83" s="144" t="s">
        <v>61</v>
      </c>
    </row>
    <row r="84" spans="1:15" s="4" customFormat="1">
      <c r="A84" s="219"/>
      <c r="B84" s="209"/>
      <c r="C84" s="128" t="s">
        <v>128</v>
      </c>
      <c r="D84" s="95">
        <v>2007</v>
      </c>
      <c r="E84" s="95"/>
      <c r="F84" s="84"/>
      <c r="G84" s="203"/>
      <c r="H84" s="84"/>
      <c r="I84" s="84"/>
      <c r="J84" s="71">
        <f t="shared" si="7"/>
        <v>48693.06</v>
      </c>
      <c r="K84" s="191" t="s">
        <v>63</v>
      </c>
      <c r="L84" s="171"/>
      <c r="M84" s="172"/>
      <c r="N84" s="173">
        <v>48693.06</v>
      </c>
      <c r="O84" s="144" t="s">
        <v>61</v>
      </c>
    </row>
    <row r="85" spans="1:15" s="4" customFormat="1">
      <c r="A85" s="219"/>
      <c r="B85" s="209"/>
      <c r="C85" s="128" t="s">
        <v>129</v>
      </c>
      <c r="D85" s="95">
        <v>1995</v>
      </c>
      <c r="E85" s="95"/>
      <c r="F85" s="84"/>
      <c r="G85" s="203"/>
      <c r="H85" s="84"/>
      <c r="I85" s="84"/>
      <c r="J85" s="71">
        <f t="shared" si="7"/>
        <v>431470.14</v>
      </c>
      <c r="K85" s="191" t="s">
        <v>63</v>
      </c>
      <c r="L85" s="171"/>
      <c r="M85" s="172"/>
      <c r="N85" s="173">
        <v>431470.14</v>
      </c>
      <c r="O85" s="144" t="s">
        <v>61</v>
      </c>
    </row>
    <row r="86" spans="1:15" s="4" customFormat="1">
      <c r="A86" s="219"/>
      <c r="B86" s="209"/>
      <c r="C86" s="128" t="s">
        <v>130</v>
      </c>
      <c r="D86" s="95">
        <v>2008</v>
      </c>
      <c r="E86" s="95"/>
      <c r="F86" s="84"/>
      <c r="G86" s="203"/>
      <c r="H86" s="84"/>
      <c r="I86" s="84"/>
      <c r="J86" s="71">
        <f t="shared" si="7"/>
        <v>16974.27</v>
      </c>
      <c r="K86" s="191" t="s">
        <v>63</v>
      </c>
      <c r="L86" s="171"/>
      <c r="M86" s="172"/>
      <c r="N86" s="173">
        <v>16974.27</v>
      </c>
      <c r="O86" s="144" t="s">
        <v>61</v>
      </c>
    </row>
    <row r="87" spans="1:15" s="4" customFormat="1">
      <c r="A87" s="219"/>
      <c r="B87" s="209"/>
      <c r="C87" s="128" t="s">
        <v>131</v>
      </c>
      <c r="D87" s="95">
        <v>2002</v>
      </c>
      <c r="E87" s="95"/>
      <c r="F87" s="84"/>
      <c r="G87" s="203"/>
      <c r="H87" s="84"/>
      <c r="I87" s="84"/>
      <c r="J87" s="71">
        <f t="shared" si="7"/>
        <v>263924.92</v>
      </c>
      <c r="K87" s="191" t="s">
        <v>63</v>
      </c>
      <c r="L87" s="171"/>
      <c r="M87" s="172"/>
      <c r="N87" s="173">
        <v>263924.92</v>
      </c>
      <c r="O87" s="144" t="s">
        <v>61</v>
      </c>
    </row>
    <row r="88" spans="1:15" s="4" customFormat="1">
      <c r="A88" s="219"/>
      <c r="B88" s="209"/>
      <c r="C88" s="128" t="s">
        <v>132</v>
      </c>
      <c r="D88" s="95">
        <v>1983</v>
      </c>
      <c r="E88" s="95"/>
      <c r="F88" s="84"/>
      <c r="G88" s="203"/>
      <c r="H88" s="84"/>
      <c r="I88" s="84"/>
      <c r="J88" s="71">
        <f t="shared" si="7"/>
        <v>4942.63</v>
      </c>
      <c r="K88" s="191" t="s">
        <v>63</v>
      </c>
      <c r="L88" s="171"/>
      <c r="M88" s="172"/>
      <c r="N88" s="173">
        <v>4942.63</v>
      </c>
      <c r="O88" s="144" t="s">
        <v>61</v>
      </c>
    </row>
    <row r="89" spans="1:15" s="4" customFormat="1">
      <c r="A89" s="219"/>
      <c r="B89" s="209"/>
      <c r="C89" s="128" t="s">
        <v>133</v>
      </c>
      <c r="D89" s="95">
        <v>1990</v>
      </c>
      <c r="E89" s="95"/>
      <c r="F89" s="84"/>
      <c r="G89" s="203"/>
      <c r="H89" s="84"/>
      <c r="I89" s="84"/>
      <c r="J89" s="71">
        <f t="shared" si="7"/>
        <v>12320.17</v>
      </c>
      <c r="K89" s="191" t="s">
        <v>63</v>
      </c>
      <c r="L89" s="171"/>
      <c r="M89" s="172"/>
      <c r="N89" s="173">
        <v>12320.17</v>
      </c>
      <c r="O89" s="144" t="s">
        <v>61</v>
      </c>
    </row>
    <row r="90" spans="1:15" s="4" customFormat="1">
      <c r="A90" s="219"/>
      <c r="B90" s="209"/>
      <c r="C90" s="128" t="s">
        <v>225</v>
      </c>
      <c r="D90" s="95">
        <v>1999</v>
      </c>
      <c r="E90" s="95"/>
      <c r="F90" s="84"/>
      <c r="G90" s="203"/>
      <c r="H90" s="84"/>
      <c r="I90" s="84"/>
      <c r="J90" s="71">
        <f t="shared" si="7"/>
        <v>56492.11</v>
      </c>
      <c r="K90" s="191" t="s">
        <v>63</v>
      </c>
      <c r="L90" s="171"/>
      <c r="M90" s="172"/>
      <c r="N90" s="173">
        <v>56492.11</v>
      </c>
      <c r="O90" s="144" t="s">
        <v>61</v>
      </c>
    </row>
    <row r="91" spans="1:15" s="4" customFormat="1">
      <c r="A91" s="219"/>
      <c r="B91" s="209"/>
      <c r="C91" s="128" t="s">
        <v>134</v>
      </c>
      <c r="D91" s="95">
        <v>2002</v>
      </c>
      <c r="E91" s="95"/>
      <c r="F91" s="84"/>
      <c r="G91" s="203"/>
      <c r="H91" s="84"/>
      <c r="I91" s="84"/>
      <c r="J91" s="71">
        <f t="shared" si="7"/>
        <v>1776440.04</v>
      </c>
      <c r="K91" s="191" t="s">
        <v>63</v>
      </c>
      <c r="L91" s="171"/>
      <c r="M91" s="172"/>
      <c r="N91" s="173">
        <v>1776440.04</v>
      </c>
      <c r="O91" s="144" t="s">
        <v>61</v>
      </c>
    </row>
    <row r="92" spans="1:15" s="4" customFormat="1">
      <c r="A92" s="219"/>
      <c r="B92" s="209"/>
      <c r="C92" s="128" t="s">
        <v>135</v>
      </c>
      <c r="D92" s="95">
        <v>1983</v>
      </c>
      <c r="E92" s="95"/>
      <c r="F92" s="84"/>
      <c r="G92" s="203"/>
      <c r="H92" s="84"/>
      <c r="I92" s="84"/>
      <c r="J92" s="71">
        <f t="shared" si="7"/>
        <v>1212.6400000000001</v>
      </c>
      <c r="K92" s="191" t="s">
        <v>63</v>
      </c>
      <c r="L92" s="171"/>
      <c r="M92" s="172"/>
      <c r="N92" s="173">
        <v>1212.6400000000001</v>
      </c>
      <c r="O92" s="144" t="s">
        <v>61</v>
      </c>
    </row>
    <row r="93" spans="1:15" s="4" customFormat="1">
      <c r="A93" s="219"/>
      <c r="B93" s="209"/>
      <c r="C93" s="128" t="s">
        <v>136</v>
      </c>
      <c r="D93" s="95">
        <v>1983</v>
      </c>
      <c r="E93" s="95"/>
      <c r="F93" s="84"/>
      <c r="G93" s="203"/>
      <c r="H93" s="84"/>
      <c r="I93" s="84"/>
      <c r="J93" s="71">
        <f t="shared" si="7"/>
        <v>855.98</v>
      </c>
      <c r="K93" s="191" t="s">
        <v>63</v>
      </c>
      <c r="L93" s="171"/>
      <c r="M93" s="172"/>
      <c r="N93" s="173">
        <v>855.98</v>
      </c>
      <c r="O93" s="144" t="s">
        <v>61</v>
      </c>
    </row>
    <row r="94" spans="1:15" s="4" customFormat="1">
      <c r="A94" s="219"/>
      <c r="B94" s="209"/>
      <c r="C94" s="128" t="s">
        <v>137</v>
      </c>
      <c r="D94" s="95">
        <v>1983</v>
      </c>
      <c r="E94" s="95"/>
      <c r="F94" s="84"/>
      <c r="G94" s="203"/>
      <c r="H94" s="84"/>
      <c r="I94" s="84"/>
      <c r="J94" s="71">
        <f t="shared" si="7"/>
        <v>2593.42</v>
      </c>
      <c r="K94" s="191" t="s">
        <v>63</v>
      </c>
      <c r="L94" s="171"/>
      <c r="M94" s="172"/>
      <c r="N94" s="173">
        <v>2593.42</v>
      </c>
      <c r="O94" s="144" t="s">
        <v>61</v>
      </c>
    </row>
    <row r="95" spans="1:15" s="4" customFormat="1">
      <c r="A95" s="219"/>
      <c r="B95" s="209"/>
      <c r="C95" s="128" t="s">
        <v>280</v>
      </c>
      <c r="D95" s="95">
        <v>2017</v>
      </c>
      <c r="E95" s="95"/>
      <c r="F95" s="84"/>
      <c r="G95" s="203"/>
      <c r="H95" s="84"/>
      <c r="I95" s="84"/>
      <c r="J95" s="71">
        <v>50800</v>
      </c>
      <c r="K95" s="191" t="s">
        <v>63</v>
      </c>
      <c r="L95" s="171"/>
      <c r="M95" s="172"/>
      <c r="N95" s="173">
        <v>50800</v>
      </c>
      <c r="O95" s="144" t="s">
        <v>60</v>
      </c>
    </row>
    <row r="96" spans="1:15" s="4" customFormat="1">
      <c r="A96" s="219"/>
      <c r="B96" s="209"/>
      <c r="C96" s="128" t="s">
        <v>138</v>
      </c>
      <c r="D96" s="95">
        <v>2013</v>
      </c>
      <c r="E96" s="95"/>
      <c r="F96" s="84"/>
      <c r="G96" s="203"/>
      <c r="H96" s="84"/>
      <c r="I96" s="84"/>
      <c r="J96" s="71">
        <f t="shared" si="7"/>
        <v>5061843.13</v>
      </c>
      <c r="K96" s="191" t="s">
        <v>63</v>
      </c>
      <c r="L96" s="171"/>
      <c r="M96" s="172"/>
      <c r="N96" s="173">
        <v>5061843.13</v>
      </c>
      <c r="O96" s="144" t="s">
        <v>61</v>
      </c>
    </row>
    <row r="97" spans="1:15" s="4" customFormat="1">
      <c r="A97" s="219"/>
      <c r="B97" s="209"/>
      <c r="C97" s="128" t="s">
        <v>219</v>
      </c>
      <c r="D97" s="95"/>
      <c r="E97" s="95"/>
      <c r="F97" s="84"/>
      <c r="G97" s="203"/>
      <c r="H97" s="84"/>
      <c r="I97" s="84"/>
      <c r="J97" s="206">
        <f>1900*2+390+390.33+163.93+346.31+245.9+2621+110.66+1786.88+1213.11+573.77+246.32+52.46</f>
        <v>11940.67</v>
      </c>
      <c r="K97" s="192"/>
      <c r="L97" s="174"/>
      <c r="M97" s="175"/>
      <c r="N97" s="176">
        <v>11940.67</v>
      </c>
      <c r="O97" s="144" t="s">
        <v>57</v>
      </c>
    </row>
    <row r="98" spans="1:15" s="4" customFormat="1" ht="15" thickBot="1">
      <c r="A98" s="219"/>
      <c r="B98" s="209"/>
      <c r="C98" s="128" t="s">
        <v>281</v>
      </c>
      <c r="D98" s="95"/>
      <c r="E98" s="95"/>
      <c r="F98" s="84"/>
      <c r="G98" s="203"/>
      <c r="H98" s="84"/>
      <c r="I98" s="84"/>
      <c r="J98" s="206">
        <f>8306+2411.38+2626.5+5282+405.69</f>
        <v>19031.57</v>
      </c>
      <c r="K98" s="186"/>
      <c r="L98" s="151"/>
      <c r="M98" s="152"/>
      <c r="N98" s="177">
        <v>19031.57</v>
      </c>
      <c r="O98" s="144" t="s">
        <v>60</v>
      </c>
    </row>
    <row r="99" spans="1:15">
      <c r="A99" s="29"/>
      <c r="B99" s="29"/>
      <c r="C99" s="29"/>
      <c r="D99" s="29"/>
      <c r="E99" s="29"/>
      <c r="F99" s="29"/>
      <c r="G99" s="29"/>
      <c r="H99" s="29"/>
      <c r="I99" s="29"/>
      <c r="J99" s="51"/>
    </row>
  </sheetData>
  <mergeCells count="26">
    <mergeCell ref="B73:B98"/>
    <mergeCell ref="B57:B59"/>
    <mergeCell ref="A57:A59"/>
    <mergeCell ref="A63:A66"/>
    <mergeCell ref="A73:A98"/>
    <mergeCell ref="B67:B72"/>
    <mergeCell ref="A67:A72"/>
    <mergeCell ref="B63:B66"/>
    <mergeCell ref="A60:A62"/>
    <mergeCell ref="B60:B62"/>
    <mergeCell ref="N1:N2"/>
    <mergeCell ref="M1:M2"/>
    <mergeCell ref="L1:L2"/>
    <mergeCell ref="B52:B53"/>
    <mergeCell ref="B1:B2"/>
    <mergeCell ref="B3:B51"/>
    <mergeCell ref="F1:I1"/>
    <mergeCell ref="E1:E2"/>
    <mergeCell ref="C1:C2"/>
    <mergeCell ref="D1:D2"/>
    <mergeCell ref="B54:B56"/>
    <mergeCell ref="A54:A56"/>
    <mergeCell ref="J1:J2"/>
    <mergeCell ref="A1:A2"/>
    <mergeCell ref="A3:A51"/>
    <mergeCell ref="A52:A53"/>
  </mergeCells>
  <phoneticPr fontId="25" type="noConversion"/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35" workbookViewId="0">
      <selection sqref="A1:F46"/>
    </sheetView>
  </sheetViews>
  <sheetFormatPr defaultColWidth="9.109375" defaultRowHeight="13.8"/>
  <cols>
    <col min="1" max="1" width="3.88671875" style="32" bestFit="1" customWidth="1"/>
    <col min="2" max="2" width="17.6640625" style="32" customWidth="1"/>
    <col min="3" max="3" width="20.44140625" style="32" customWidth="1"/>
    <col min="4" max="4" width="42.5546875" style="33" customWidth="1"/>
    <col min="5" max="5" width="13.44140625" style="31" bestFit="1" customWidth="1"/>
    <col min="6" max="6" width="13.44140625" style="32" bestFit="1" customWidth="1"/>
    <col min="7" max="7" width="12.5546875" style="32" bestFit="1" customWidth="1"/>
    <col min="8" max="16384" width="9.109375" style="32"/>
  </cols>
  <sheetData>
    <row r="1" spans="1:6" ht="15" customHeight="1">
      <c r="A1" s="80" t="s">
        <v>202</v>
      </c>
      <c r="B1" s="81"/>
      <c r="C1" s="81"/>
      <c r="D1" s="82"/>
      <c r="E1" s="89"/>
      <c r="F1" s="8"/>
    </row>
    <row r="2" spans="1:6">
      <c r="A2" s="208" t="s">
        <v>33</v>
      </c>
      <c r="B2" s="224" t="s">
        <v>34</v>
      </c>
      <c r="C2" s="224"/>
      <c r="D2" s="77" t="s">
        <v>32</v>
      </c>
      <c r="E2" s="89"/>
      <c r="F2" s="8"/>
    </row>
    <row r="3" spans="1:6">
      <c r="A3" s="108" t="s">
        <v>13</v>
      </c>
      <c r="B3" s="222" t="s">
        <v>35</v>
      </c>
      <c r="C3" s="222"/>
      <c r="D3" s="256">
        <f>88845.11+13382.4+3585.45+10980</f>
        <v>116792.95999999999</v>
      </c>
      <c r="E3" s="89" t="s">
        <v>57</v>
      </c>
      <c r="F3" s="257">
        <f>D3*0.7%</f>
        <v>817.55071999999984</v>
      </c>
    </row>
    <row r="4" spans="1:6">
      <c r="A4" s="108" t="s">
        <v>14</v>
      </c>
      <c r="B4" s="220" t="s">
        <v>199</v>
      </c>
      <c r="C4" s="221"/>
      <c r="D4" s="256">
        <f>3739.2+26322</f>
        <v>30061.200000000001</v>
      </c>
      <c r="E4" s="89" t="s">
        <v>57</v>
      </c>
      <c r="F4" s="257">
        <f t="shared" ref="F4:F8" si="0">D4*0.7%</f>
        <v>210.42839999999998</v>
      </c>
    </row>
    <row r="5" spans="1:6">
      <c r="A5" s="108" t="s">
        <v>17</v>
      </c>
      <c r="B5" s="220" t="s">
        <v>201</v>
      </c>
      <c r="C5" s="221"/>
      <c r="D5" s="256">
        <v>3187.5</v>
      </c>
      <c r="E5" s="89" t="s">
        <v>57</v>
      </c>
      <c r="F5" s="257">
        <f t="shared" si="0"/>
        <v>22.312499999999996</v>
      </c>
    </row>
    <row r="6" spans="1:6">
      <c r="A6" s="108" t="s">
        <v>18</v>
      </c>
      <c r="B6" s="220" t="s">
        <v>67</v>
      </c>
      <c r="C6" s="221"/>
      <c r="D6" s="256">
        <v>3399.98</v>
      </c>
      <c r="E6" s="89" t="s">
        <v>57</v>
      </c>
      <c r="F6" s="257">
        <f t="shared" si="0"/>
        <v>23.799859999999999</v>
      </c>
    </row>
    <row r="7" spans="1:6">
      <c r="A7" s="108" t="s">
        <v>19</v>
      </c>
      <c r="B7" s="220" t="s">
        <v>200</v>
      </c>
      <c r="C7" s="221"/>
      <c r="D7" s="256">
        <v>4797.04</v>
      </c>
      <c r="E7" s="89" t="s">
        <v>57</v>
      </c>
      <c r="F7" s="257">
        <f t="shared" si="0"/>
        <v>33.579279999999997</v>
      </c>
    </row>
    <row r="8" spans="1:6">
      <c r="A8" s="108" t="s">
        <v>21</v>
      </c>
      <c r="B8" s="222" t="s">
        <v>37</v>
      </c>
      <c r="C8" s="222"/>
      <c r="D8" s="256">
        <f>4941+7452.57+7317.06+3499</f>
        <v>23209.63</v>
      </c>
      <c r="E8" s="89" t="s">
        <v>57</v>
      </c>
      <c r="F8" s="257">
        <f t="shared" si="0"/>
        <v>162.46741</v>
      </c>
    </row>
    <row r="9" spans="1:6">
      <c r="A9" s="108" t="s">
        <v>25</v>
      </c>
      <c r="B9" s="222" t="s">
        <v>36</v>
      </c>
      <c r="C9" s="222"/>
      <c r="D9" s="256">
        <f>10000+1357+3318.67+3318.67</f>
        <v>17994.34</v>
      </c>
      <c r="E9" s="89" t="s">
        <v>56</v>
      </c>
      <c r="F9" s="257">
        <f>D9*0.9%</f>
        <v>161.94906000000003</v>
      </c>
    </row>
    <row r="10" spans="1:6" ht="15" customHeight="1">
      <c r="A10" s="80" t="s">
        <v>205</v>
      </c>
      <c r="B10" s="81"/>
      <c r="C10" s="81"/>
      <c r="D10" s="82"/>
      <c r="E10" s="89"/>
      <c r="F10" s="8"/>
    </row>
    <row r="11" spans="1:6">
      <c r="A11" s="208" t="s">
        <v>33</v>
      </c>
      <c r="B11" s="224" t="s">
        <v>34</v>
      </c>
      <c r="C11" s="224"/>
      <c r="D11" s="77" t="s">
        <v>32</v>
      </c>
      <c r="E11" s="89"/>
      <c r="F11" s="8"/>
    </row>
    <row r="12" spans="1:6">
      <c r="A12" s="108" t="s">
        <v>13</v>
      </c>
      <c r="B12" s="222" t="s">
        <v>255</v>
      </c>
      <c r="C12" s="222"/>
      <c r="D12" s="256"/>
      <c r="E12" s="89" t="s">
        <v>57</v>
      </c>
      <c r="F12" s="8"/>
    </row>
    <row r="13" spans="1:6" s="8" customFormat="1" ht="15" customHeight="1">
      <c r="A13" s="80" t="s">
        <v>211</v>
      </c>
      <c r="B13" s="81"/>
      <c r="C13" s="81"/>
      <c r="D13" s="82"/>
      <c r="E13" s="89"/>
    </row>
    <row r="14" spans="1:6" s="8" customFormat="1">
      <c r="A14" s="76" t="s">
        <v>33</v>
      </c>
      <c r="B14" s="224" t="s">
        <v>34</v>
      </c>
      <c r="C14" s="224"/>
      <c r="D14" s="77" t="s">
        <v>32</v>
      </c>
      <c r="E14" s="89"/>
    </row>
    <row r="15" spans="1:6" s="8" customFormat="1">
      <c r="A15" s="108" t="s">
        <v>13</v>
      </c>
      <c r="B15" s="222" t="s">
        <v>229</v>
      </c>
      <c r="C15" s="222"/>
      <c r="D15" s="79">
        <f>2590+2059+1330+1099+1350</f>
        <v>8428</v>
      </c>
      <c r="E15" s="89" t="s">
        <v>57</v>
      </c>
    </row>
    <row r="16" spans="1:6" s="8" customFormat="1">
      <c r="A16" s="108" t="s">
        <v>14</v>
      </c>
      <c r="B16" s="220" t="s">
        <v>230</v>
      </c>
      <c r="C16" s="221"/>
      <c r="D16" s="79">
        <f>510+572+379+1600.01+300+530+1752+40+2600+1200+700+740+2490+2800</f>
        <v>16213.01</v>
      </c>
      <c r="E16" s="89" t="s">
        <v>57</v>
      </c>
    </row>
    <row r="17" spans="1:5" s="8" customFormat="1">
      <c r="A17" s="108" t="s">
        <v>17</v>
      </c>
      <c r="B17" s="220" t="s">
        <v>231</v>
      </c>
      <c r="C17" s="221"/>
      <c r="D17" s="79">
        <f>12792.94+968.01</f>
        <v>13760.95</v>
      </c>
      <c r="E17" s="89" t="s">
        <v>57</v>
      </c>
    </row>
    <row r="18" spans="1:5" s="8" customFormat="1">
      <c r="A18" s="108" t="s">
        <v>18</v>
      </c>
      <c r="B18" s="220" t="s">
        <v>233</v>
      </c>
      <c r="C18" s="221"/>
      <c r="D18" s="79">
        <v>1730</v>
      </c>
      <c r="E18" s="89" t="s">
        <v>57</v>
      </c>
    </row>
    <row r="19" spans="1:5" s="8" customFormat="1">
      <c r="A19" s="108" t="s">
        <v>19</v>
      </c>
      <c r="B19" s="220" t="s">
        <v>234</v>
      </c>
      <c r="C19" s="221"/>
      <c r="D19" s="79">
        <f>602.7+300</f>
        <v>902.7</v>
      </c>
      <c r="E19" s="89" t="s">
        <v>57</v>
      </c>
    </row>
    <row r="20" spans="1:5" s="8" customFormat="1">
      <c r="A20" s="108" t="s">
        <v>21</v>
      </c>
      <c r="B20" s="222" t="s">
        <v>37</v>
      </c>
      <c r="C20" s="222"/>
      <c r="D20" s="79">
        <v>600</v>
      </c>
      <c r="E20" s="89" t="s">
        <v>57</v>
      </c>
    </row>
    <row r="21" spans="1:5" s="8" customFormat="1">
      <c r="A21" s="108" t="s">
        <v>25</v>
      </c>
      <c r="B21" s="222" t="s">
        <v>232</v>
      </c>
      <c r="C21" s="222"/>
      <c r="D21" s="79">
        <f>3500+2040+1649</f>
        <v>7189</v>
      </c>
      <c r="E21" s="89" t="s">
        <v>56</v>
      </c>
    </row>
    <row r="22" spans="1:5" s="8" customFormat="1" ht="15" customHeight="1">
      <c r="A22" s="86" t="s">
        <v>212</v>
      </c>
      <c r="B22" s="87"/>
      <c r="C22" s="87"/>
      <c r="D22" s="88"/>
      <c r="E22" s="89"/>
    </row>
    <row r="23" spans="1:5" s="8" customFormat="1">
      <c r="A23" s="90" t="s">
        <v>33</v>
      </c>
      <c r="B23" s="226" t="s">
        <v>34</v>
      </c>
      <c r="C23" s="226"/>
      <c r="D23" s="91" t="s">
        <v>32</v>
      </c>
      <c r="E23" s="89"/>
    </row>
    <row r="24" spans="1:5" s="8" customFormat="1">
      <c r="A24" s="92" t="s">
        <v>13</v>
      </c>
      <c r="B24" s="225" t="s">
        <v>35</v>
      </c>
      <c r="C24" s="225"/>
      <c r="D24" s="79">
        <f>480+1200</f>
        <v>1680</v>
      </c>
      <c r="E24" s="89" t="s">
        <v>57</v>
      </c>
    </row>
    <row r="25" spans="1:5" s="8" customFormat="1">
      <c r="A25" s="92" t="s">
        <v>14</v>
      </c>
      <c r="B25" s="223" t="s">
        <v>36</v>
      </c>
      <c r="C25" s="223"/>
      <c r="D25" s="93">
        <f>780+2450</f>
        <v>3230</v>
      </c>
      <c r="E25" s="89" t="s">
        <v>56</v>
      </c>
    </row>
    <row r="26" spans="1:5" s="8" customFormat="1" ht="15" customHeight="1">
      <c r="A26" s="72" t="s">
        <v>213</v>
      </c>
      <c r="B26" s="73"/>
      <c r="C26" s="73"/>
      <c r="D26" s="74"/>
      <c r="E26" s="89"/>
    </row>
    <row r="27" spans="1:5">
      <c r="A27" s="75" t="s">
        <v>33</v>
      </c>
      <c r="B27" s="224" t="s">
        <v>34</v>
      </c>
      <c r="C27" s="224"/>
      <c r="D27" s="77" t="s">
        <v>32</v>
      </c>
    </row>
    <row r="28" spans="1:5">
      <c r="A28" s="78" t="s">
        <v>13</v>
      </c>
      <c r="B28" s="222" t="s">
        <v>35</v>
      </c>
      <c r="C28" s="222"/>
      <c r="D28" s="79">
        <f>1685+450+450+1815+600+1650+249</f>
        <v>6899</v>
      </c>
      <c r="E28" s="31" t="s">
        <v>57</v>
      </c>
    </row>
    <row r="29" spans="1:5" s="8" customFormat="1" ht="15" customHeight="1">
      <c r="A29" s="80" t="s">
        <v>292</v>
      </c>
      <c r="B29" s="81"/>
      <c r="C29" s="81"/>
      <c r="D29" s="82"/>
      <c r="E29" s="89"/>
    </row>
    <row r="30" spans="1:5" s="8" customFormat="1">
      <c r="A30" s="111" t="s">
        <v>33</v>
      </c>
      <c r="B30" s="224" t="s">
        <v>34</v>
      </c>
      <c r="C30" s="224"/>
      <c r="D30" s="77" t="s">
        <v>32</v>
      </c>
      <c r="E30" s="89"/>
    </row>
    <row r="31" spans="1:5" s="8" customFormat="1">
      <c r="A31" s="78" t="s">
        <v>13</v>
      </c>
      <c r="B31" s="222" t="s">
        <v>216</v>
      </c>
      <c r="C31" s="222"/>
      <c r="D31" s="79">
        <f>27150.4+283.25</f>
        <v>27433.65</v>
      </c>
      <c r="E31" s="89" t="s">
        <v>57</v>
      </c>
    </row>
    <row r="32" spans="1:5" s="8" customFormat="1">
      <c r="A32" s="78" t="s">
        <v>14</v>
      </c>
      <c r="B32" s="222" t="s">
        <v>36</v>
      </c>
      <c r="C32" s="222"/>
      <c r="D32" s="79">
        <f>700+1660.5+2570+2065+999+900+1219.51+1812.12+2531.08+899</f>
        <v>15356.210000000001</v>
      </c>
      <c r="E32" s="89" t="s">
        <v>56</v>
      </c>
    </row>
    <row r="33" spans="1:5" s="8" customFormat="1">
      <c r="A33" s="78" t="s">
        <v>17</v>
      </c>
      <c r="B33" s="126" t="s">
        <v>277</v>
      </c>
      <c r="C33" s="127"/>
      <c r="D33" s="79">
        <v>430</v>
      </c>
      <c r="E33" s="89" t="s">
        <v>57</v>
      </c>
    </row>
    <row r="34" spans="1:5" s="8" customFormat="1">
      <c r="A34" s="78" t="s">
        <v>18</v>
      </c>
      <c r="B34" s="220" t="s">
        <v>37</v>
      </c>
      <c r="C34" s="221"/>
      <c r="D34" s="79">
        <v>700</v>
      </c>
      <c r="E34" s="89" t="s">
        <v>57</v>
      </c>
    </row>
    <row r="35" spans="1:5" s="8" customFormat="1">
      <c r="A35" s="78" t="s">
        <v>19</v>
      </c>
      <c r="B35" s="220" t="s">
        <v>278</v>
      </c>
      <c r="C35" s="221"/>
      <c r="D35" s="79">
        <f>17645+3450+2439.02</f>
        <v>23534.02</v>
      </c>
      <c r="E35" s="89" t="s">
        <v>57</v>
      </c>
    </row>
    <row r="36" spans="1:5" s="8" customFormat="1" ht="15" customHeight="1">
      <c r="A36" s="80" t="s">
        <v>298</v>
      </c>
      <c r="B36" s="81"/>
      <c r="C36" s="81"/>
      <c r="D36" s="82"/>
      <c r="E36" s="89"/>
    </row>
    <row r="37" spans="1:5">
      <c r="A37" s="61" t="s">
        <v>33</v>
      </c>
      <c r="B37" s="229" t="s">
        <v>34</v>
      </c>
      <c r="C37" s="230"/>
      <c r="D37" s="62" t="s">
        <v>32</v>
      </c>
      <c r="E37" s="60"/>
    </row>
    <row r="38" spans="1:5">
      <c r="A38" s="63" t="s">
        <v>13</v>
      </c>
      <c r="B38" s="227" t="s">
        <v>216</v>
      </c>
      <c r="C38" s="228"/>
      <c r="D38" s="64">
        <f>757.8+2552.12+3240+2297+2100+1410+777.36+690+330</f>
        <v>14154.28</v>
      </c>
      <c r="E38" s="60" t="s">
        <v>57</v>
      </c>
    </row>
    <row r="39" spans="1:5">
      <c r="A39" s="63" t="s">
        <v>14</v>
      </c>
      <c r="B39" s="231" t="s">
        <v>37</v>
      </c>
      <c r="C39" s="232"/>
      <c r="D39" s="64">
        <f>1030+1360</f>
        <v>2390</v>
      </c>
      <c r="E39" s="60" t="s">
        <v>57</v>
      </c>
    </row>
    <row r="40" spans="1:5">
      <c r="A40" s="63" t="s">
        <v>18</v>
      </c>
      <c r="B40" s="227" t="s">
        <v>276</v>
      </c>
      <c r="C40" s="228"/>
      <c r="D40" s="64">
        <f>17645+8750+8750+4950+2645</f>
        <v>42740</v>
      </c>
      <c r="E40" s="60" t="s">
        <v>57</v>
      </c>
    </row>
    <row r="41" spans="1:5">
      <c r="A41" s="63" t="s">
        <v>19</v>
      </c>
      <c r="B41" s="227" t="s">
        <v>36</v>
      </c>
      <c r="C41" s="228"/>
      <c r="D41" s="64">
        <f>3600+5400+6190+1599+1300+2800+2075.83+3188+2855+2000+1699</f>
        <v>32706.83</v>
      </c>
      <c r="E41" s="60" t="s">
        <v>56</v>
      </c>
    </row>
    <row r="42" spans="1:5" s="8" customFormat="1" ht="15" customHeight="1">
      <c r="A42" s="80" t="s">
        <v>294</v>
      </c>
      <c r="B42" s="81"/>
      <c r="C42" s="81"/>
      <c r="D42" s="82"/>
      <c r="E42" s="89"/>
    </row>
    <row r="43" spans="1:5" s="8" customFormat="1">
      <c r="A43" s="76" t="s">
        <v>33</v>
      </c>
      <c r="B43" s="224" t="s">
        <v>34</v>
      </c>
      <c r="C43" s="224"/>
      <c r="D43" s="77" t="s">
        <v>32</v>
      </c>
      <c r="E43" s="89"/>
    </row>
    <row r="44" spans="1:5" s="8" customFormat="1">
      <c r="A44" s="78" t="s">
        <v>13</v>
      </c>
      <c r="B44" s="222" t="s">
        <v>229</v>
      </c>
      <c r="C44" s="222"/>
      <c r="D44" s="79">
        <f>1113.82+691.06+727.64+243.9+186.99</f>
        <v>2963.41</v>
      </c>
      <c r="E44" s="89" t="s">
        <v>57</v>
      </c>
    </row>
    <row r="45" spans="1:5" s="8" customFormat="1">
      <c r="A45" s="78" t="s">
        <v>14</v>
      </c>
      <c r="B45" s="106" t="s">
        <v>282</v>
      </c>
      <c r="C45" s="106"/>
      <c r="D45" s="107">
        <v>696</v>
      </c>
      <c r="E45" s="89" t="s">
        <v>56</v>
      </c>
    </row>
    <row r="46" spans="1:5" ht="15" customHeight="1">
      <c r="A46" s="30"/>
      <c r="B46" s="26"/>
      <c r="C46" s="26"/>
      <c r="D46" s="27"/>
    </row>
  </sheetData>
  <mergeCells count="35">
    <mergeCell ref="B12:C12"/>
    <mergeCell ref="B9:C9"/>
    <mergeCell ref="B44:C44"/>
    <mergeCell ref="B41:C41"/>
    <mergeCell ref="B40:C40"/>
    <mergeCell ref="B20:C20"/>
    <mergeCell ref="B28:C28"/>
    <mergeCell ref="B37:C37"/>
    <mergeCell ref="B38:C38"/>
    <mergeCell ref="B30:C30"/>
    <mergeCell ref="B31:C31"/>
    <mergeCell ref="B39:C39"/>
    <mergeCell ref="B43:C43"/>
    <mergeCell ref="B34:C34"/>
    <mergeCell ref="B2:C2"/>
    <mergeCell ref="B3:C3"/>
    <mergeCell ref="B8:C8"/>
    <mergeCell ref="B24:C24"/>
    <mergeCell ref="B11:C11"/>
    <mergeCell ref="B23:C23"/>
    <mergeCell ref="B21:C21"/>
    <mergeCell ref="B14:C14"/>
    <mergeCell ref="B15:C15"/>
    <mergeCell ref="B16:C16"/>
    <mergeCell ref="B4:C4"/>
    <mergeCell ref="B7:C7"/>
    <mergeCell ref="B17:C17"/>
    <mergeCell ref="B18:C18"/>
    <mergeCell ref="B5:C5"/>
    <mergeCell ref="B6:C6"/>
    <mergeCell ref="B19:C19"/>
    <mergeCell ref="B35:C35"/>
    <mergeCell ref="B32:C32"/>
    <mergeCell ref="B25:C25"/>
    <mergeCell ref="B27:C27"/>
  </mergeCells>
  <phoneticPr fontId="25" type="noConversion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70" zoomScaleNormal="70" workbookViewId="0">
      <selection activeCell="E50" sqref="A1:E50"/>
    </sheetView>
  </sheetViews>
  <sheetFormatPr defaultColWidth="9.109375" defaultRowHeight="13.8"/>
  <cols>
    <col min="1" max="1" width="3.44140625" style="9" bestFit="1" customWidth="1"/>
    <col min="2" max="2" width="27.109375" style="9" customWidth="1"/>
    <col min="3" max="3" width="41" style="9" bestFit="1" customWidth="1"/>
    <col min="4" max="5" width="39" style="10" customWidth="1"/>
    <col min="6" max="16384" width="9.109375" style="5"/>
  </cols>
  <sheetData>
    <row r="1" spans="1:5" ht="14.4" thickBot="1">
      <c r="A1" s="120" t="s">
        <v>0</v>
      </c>
      <c r="B1" s="120" t="s">
        <v>38</v>
      </c>
      <c r="C1" s="120" t="s">
        <v>54</v>
      </c>
      <c r="D1" s="121" t="s">
        <v>39</v>
      </c>
      <c r="E1" s="122" t="s">
        <v>40</v>
      </c>
    </row>
    <row r="2" spans="1:5" ht="42" thickBot="1">
      <c r="A2" s="246">
        <v>1</v>
      </c>
      <c r="B2" s="244" t="s">
        <v>139</v>
      </c>
      <c r="C2" s="94" t="s">
        <v>68</v>
      </c>
      <c r="D2" s="100" t="s">
        <v>283</v>
      </c>
      <c r="E2" s="101" t="s">
        <v>208</v>
      </c>
    </row>
    <row r="3" spans="1:5" ht="27.6">
      <c r="A3" s="247"/>
      <c r="B3" s="245"/>
      <c r="C3" s="94" t="s">
        <v>69</v>
      </c>
      <c r="D3" s="100"/>
      <c r="E3" s="15"/>
    </row>
    <row r="4" spans="1:5">
      <c r="A4" s="247"/>
      <c r="B4" s="245"/>
      <c r="C4" s="94" t="s">
        <v>70</v>
      </c>
      <c r="D4" s="14"/>
      <c r="E4" s="15"/>
    </row>
    <row r="5" spans="1:5" ht="27.6">
      <c r="A5" s="247"/>
      <c r="B5" s="245"/>
      <c r="C5" s="94" t="s">
        <v>71</v>
      </c>
      <c r="D5" s="14"/>
      <c r="E5" s="15"/>
    </row>
    <row r="6" spans="1:5">
      <c r="A6" s="247"/>
      <c r="B6" s="245"/>
      <c r="C6" s="94" t="s">
        <v>72</v>
      </c>
      <c r="D6" s="14"/>
      <c r="E6" s="15"/>
    </row>
    <row r="7" spans="1:5" ht="27.6">
      <c r="A7" s="247"/>
      <c r="B7" s="245"/>
      <c r="C7" s="94" t="s">
        <v>73</v>
      </c>
      <c r="D7" s="14"/>
      <c r="E7" s="15"/>
    </row>
    <row r="8" spans="1:5" ht="27.6">
      <c r="A8" s="247"/>
      <c r="B8" s="245"/>
      <c r="C8" s="94" t="s">
        <v>74</v>
      </c>
      <c r="D8" s="14"/>
      <c r="E8" s="15"/>
    </row>
    <row r="9" spans="1:5">
      <c r="A9" s="247"/>
      <c r="B9" s="245"/>
      <c r="C9" s="94" t="s">
        <v>75</v>
      </c>
      <c r="D9" s="14"/>
      <c r="E9" s="15"/>
    </row>
    <row r="10" spans="1:5">
      <c r="A10" s="247"/>
      <c r="B10" s="245"/>
      <c r="C10" s="94" t="s">
        <v>76</v>
      </c>
      <c r="D10" s="14"/>
      <c r="E10" s="15"/>
    </row>
    <row r="11" spans="1:5">
      <c r="A11" s="247"/>
      <c r="B11" s="245"/>
      <c r="C11" s="94" t="s">
        <v>77</v>
      </c>
      <c r="D11" s="14"/>
      <c r="E11" s="15"/>
    </row>
    <row r="12" spans="1:5" ht="27.6">
      <c r="A12" s="247"/>
      <c r="B12" s="245"/>
      <c r="C12" s="94" t="s">
        <v>78</v>
      </c>
      <c r="D12" s="14" t="s">
        <v>209</v>
      </c>
      <c r="E12" s="15"/>
    </row>
    <row r="13" spans="1:5">
      <c r="A13" s="247"/>
      <c r="B13" s="245"/>
      <c r="C13" s="94" t="s">
        <v>79</v>
      </c>
      <c r="D13" s="14"/>
      <c r="E13" s="15"/>
    </row>
    <row r="14" spans="1:5">
      <c r="A14" s="247"/>
      <c r="B14" s="245"/>
      <c r="C14" s="94" t="s">
        <v>80</v>
      </c>
      <c r="D14" s="14"/>
      <c r="E14" s="15"/>
    </row>
    <row r="15" spans="1:5" ht="27.6">
      <c r="A15" s="247"/>
      <c r="B15" s="245"/>
      <c r="C15" s="94" t="s">
        <v>81</v>
      </c>
      <c r="D15" s="14"/>
      <c r="E15" s="15"/>
    </row>
    <row r="16" spans="1:5" ht="27.6">
      <c r="A16" s="247"/>
      <c r="B16" s="245"/>
      <c r="C16" s="94" t="s">
        <v>82</v>
      </c>
      <c r="D16" s="14"/>
      <c r="E16" s="15"/>
    </row>
    <row r="17" spans="1:5">
      <c r="A17" s="247"/>
      <c r="B17" s="245"/>
      <c r="C17" s="94" t="s">
        <v>83</v>
      </c>
      <c r="D17" s="14"/>
      <c r="E17" s="15"/>
    </row>
    <row r="18" spans="1:5">
      <c r="A18" s="247"/>
      <c r="B18" s="245"/>
      <c r="C18" s="94" t="s">
        <v>84</v>
      </c>
      <c r="D18" s="14"/>
      <c r="E18" s="15"/>
    </row>
    <row r="19" spans="1:5">
      <c r="A19" s="247"/>
      <c r="B19" s="245"/>
      <c r="C19" s="94" t="s">
        <v>85</v>
      </c>
      <c r="D19" s="14"/>
      <c r="E19" s="15"/>
    </row>
    <row r="20" spans="1:5" ht="27.6">
      <c r="A20" s="247"/>
      <c r="B20" s="245"/>
      <c r="C20" s="94" t="s">
        <v>86</v>
      </c>
      <c r="D20" s="14" t="s">
        <v>275</v>
      </c>
      <c r="E20" s="15"/>
    </row>
    <row r="21" spans="1:5" ht="41.4">
      <c r="A21" s="247"/>
      <c r="B21" s="245"/>
      <c r="C21" s="94" t="s">
        <v>87</v>
      </c>
      <c r="D21" s="14" t="s">
        <v>217</v>
      </c>
      <c r="E21" s="15" t="s">
        <v>218</v>
      </c>
    </row>
    <row r="22" spans="1:5">
      <c r="A22" s="247"/>
      <c r="B22" s="245"/>
      <c r="C22" s="94" t="s">
        <v>88</v>
      </c>
      <c r="D22" s="14"/>
      <c r="E22" s="15"/>
    </row>
    <row r="23" spans="1:5" ht="27.6">
      <c r="A23" s="247"/>
      <c r="B23" s="245"/>
      <c r="C23" s="94" t="s">
        <v>89</v>
      </c>
      <c r="D23" s="14" t="s">
        <v>223</v>
      </c>
      <c r="E23" s="15"/>
    </row>
    <row r="24" spans="1:5">
      <c r="A24" s="247"/>
      <c r="B24" s="245"/>
      <c r="C24" s="109" t="s">
        <v>300</v>
      </c>
      <c r="D24" s="118"/>
      <c r="E24" s="119"/>
    </row>
    <row r="25" spans="1:5" ht="14.4" thickBot="1">
      <c r="A25" s="247"/>
      <c r="B25" s="245"/>
      <c r="C25" s="109" t="s">
        <v>90</v>
      </c>
      <c r="D25" s="118"/>
      <c r="E25" s="119"/>
    </row>
    <row r="26" spans="1:5" s="8" customFormat="1" ht="24.75" customHeight="1" thickBot="1">
      <c r="A26" s="123" t="s">
        <v>41</v>
      </c>
      <c r="B26" s="124" t="s">
        <v>65</v>
      </c>
      <c r="C26" s="125" t="s">
        <v>206</v>
      </c>
      <c r="D26" s="125" t="s">
        <v>253</v>
      </c>
      <c r="E26" s="23" t="s">
        <v>254</v>
      </c>
    </row>
    <row r="27" spans="1:5" s="8" customFormat="1" ht="15.75" customHeight="1" thickBot="1">
      <c r="A27" s="103">
        <v>3</v>
      </c>
      <c r="B27" s="20" t="s">
        <v>107</v>
      </c>
      <c r="C27" s="248" t="s">
        <v>66</v>
      </c>
      <c r="D27" s="248"/>
      <c r="E27" s="249"/>
    </row>
    <row r="28" spans="1:5" s="8" customFormat="1" ht="25.5" customHeight="1" thickBot="1">
      <c r="A28" s="20">
        <v>4</v>
      </c>
      <c r="B28" s="21" t="s">
        <v>140</v>
      </c>
      <c r="C28" s="248" t="s">
        <v>66</v>
      </c>
      <c r="D28" s="248"/>
      <c r="E28" s="249"/>
    </row>
    <row r="29" spans="1:5" ht="26.25" customHeight="1" thickBot="1">
      <c r="A29" s="20">
        <v>5</v>
      </c>
      <c r="B29" s="104" t="s">
        <v>214</v>
      </c>
      <c r="C29" s="248" t="s">
        <v>66</v>
      </c>
      <c r="D29" s="248"/>
      <c r="E29" s="249"/>
    </row>
    <row r="30" spans="1:5" ht="27" customHeight="1" thickBot="1">
      <c r="A30" s="105">
        <v>6</v>
      </c>
      <c r="B30" s="65" t="s">
        <v>141</v>
      </c>
      <c r="C30" s="248" t="s">
        <v>66</v>
      </c>
      <c r="D30" s="248"/>
      <c r="E30" s="249"/>
    </row>
    <row r="31" spans="1:5" ht="30" customHeight="1" thickBot="1">
      <c r="A31" s="102">
        <v>7</v>
      </c>
      <c r="B31" s="102" t="s">
        <v>142</v>
      </c>
      <c r="C31" s="248" t="s">
        <v>66</v>
      </c>
      <c r="D31" s="248"/>
      <c r="E31" s="249"/>
    </row>
    <row r="32" spans="1:5" ht="30" customHeight="1" thickBot="1">
      <c r="A32" s="20">
        <v>8</v>
      </c>
      <c r="B32" s="21" t="s">
        <v>279</v>
      </c>
      <c r="C32" s="248" t="s">
        <v>66</v>
      </c>
      <c r="D32" s="248"/>
      <c r="E32" s="249"/>
    </row>
    <row r="33" spans="1:5" ht="41.4">
      <c r="A33" s="250">
        <v>9</v>
      </c>
      <c r="B33" s="253" t="s">
        <v>143</v>
      </c>
      <c r="C33" s="99" t="s">
        <v>115</v>
      </c>
      <c r="D33" s="100" t="s">
        <v>145</v>
      </c>
      <c r="E33" s="101" t="s">
        <v>236</v>
      </c>
    </row>
    <row r="34" spans="1:5" ht="27.6">
      <c r="A34" s="251"/>
      <c r="B34" s="254"/>
      <c r="C34" s="55" t="s">
        <v>120</v>
      </c>
      <c r="D34" s="14" t="s">
        <v>146</v>
      </c>
      <c r="E34" s="15" t="s">
        <v>237</v>
      </c>
    </row>
    <row r="35" spans="1:5" ht="28.2" thickBot="1">
      <c r="A35" s="252"/>
      <c r="B35" s="255"/>
      <c r="C35" s="56" t="s">
        <v>144</v>
      </c>
      <c r="D35" s="17" t="s">
        <v>235</v>
      </c>
      <c r="E35" s="18" t="s">
        <v>236</v>
      </c>
    </row>
    <row r="36" spans="1:5" ht="51" customHeight="1" thickBot="1">
      <c r="A36" s="58"/>
      <c r="B36" s="59"/>
      <c r="C36" s="241"/>
      <c r="D36" s="242"/>
      <c r="E36" s="243"/>
    </row>
    <row r="37" spans="1:5">
      <c r="A37" s="238"/>
      <c r="B37" s="238"/>
      <c r="C37" s="11"/>
      <c r="D37" s="12"/>
      <c r="E37" s="19"/>
    </row>
    <row r="38" spans="1:5">
      <c r="A38" s="239"/>
      <c r="B38" s="239"/>
      <c r="C38" s="13"/>
      <c r="D38" s="14"/>
      <c r="E38" s="15"/>
    </row>
    <row r="39" spans="1:5">
      <c r="A39" s="239"/>
      <c r="B39" s="239"/>
      <c r="C39" s="13"/>
      <c r="D39" s="14"/>
      <c r="E39" s="15"/>
    </row>
    <row r="40" spans="1:5">
      <c r="A40" s="239"/>
      <c r="B40" s="239"/>
      <c r="C40" s="13"/>
      <c r="D40" s="14"/>
      <c r="E40" s="15"/>
    </row>
    <row r="41" spans="1:5" ht="14.4" thickBot="1">
      <c r="A41" s="240"/>
      <c r="B41" s="240"/>
      <c r="C41" s="16"/>
      <c r="D41" s="17"/>
      <c r="E41" s="15"/>
    </row>
    <row r="42" spans="1:5" s="8" customFormat="1">
      <c r="A42" s="236" t="s">
        <v>42</v>
      </c>
      <c r="B42" s="236"/>
      <c r="C42" s="11"/>
      <c r="D42" s="12"/>
      <c r="E42" s="19"/>
    </row>
    <row r="43" spans="1:5" s="8" customFormat="1">
      <c r="A43" s="236"/>
      <c r="B43" s="236"/>
      <c r="C43" s="13"/>
      <c r="D43" s="14"/>
      <c r="E43" s="15"/>
    </row>
    <row r="44" spans="1:5" s="8" customFormat="1">
      <c r="A44" s="236"/>
      <c r="B44" s="236"/>
      <c r="C44" s="13"/>
      <c r="D44" s="14"/>
      <c r="E44" s="15"/>
    </row>
    <row r="45" spans="1:5" s="8" customFormat="1">
      <c r="A45" s="236"/>
      <c r="B45" s="236"/>
      <c r="C45" s="13"/>
      <c r="D45" s="14"/>
      <c r="E45" s="15"/>
    </row>
    <row r="46" spans="1:5" s="8" customFormat="1" ht="14.4" thickBot="1">
      <c r="A46" s="237"/>
      <c r="B46" s="237"/>
      <c r="C46" s="16"/>
      <c r="D46" s="17"/>
      <c r="E46" s="18"/>
    </row>
    <row r="47" spans="1:5" s="8" customFormat="1" ht="14.4" thickBot="1">
      <c r="A47" s="20" t="s">
        <v>43</v>
      </c>
      <c r="B47" s="21"/>
      <c r="C47" s="21"/>
      <c r="D47" s="22"/>
      <c r="E47" s="23"/>
    </row>
    <row r="48" spans="1:5" ht="14.4" thickBot="1">
      <c r="A48" s="20" t="s">
        <v>44</v>
      </c>
      <c r="B48" s="21"/>
      <c r="C48" s="233"/>
      <c r="D48" s="234"/>
      <c r="E48" s="235"/>
    </row>
    <row r="49" spans="1:5" ht="14.4" thickBot="1">
      <c r="A49" s="20" t="s">
        <v>45</v>
      </c>
      <c r="B49" s="21"/>
      <c r="C49" s="21"/>
      <c r="D49" s="22"/>
      <c r="E49" s="23"/>
    </row>
    <row r="50" spans="1:5" ht="14.4" thickBot="1">
      <c r="A50" s="20" t="s">
        <v>58</v>
      </c>
      <c r="B50" s="21"/>
      <c r="C50" s="21"/>
      <c r="D50" s="22"/>
      <c r="E50" s="23"/>
    </row>
  </sheetData>
  <mergeCells count="16">
    <mergeCell ref="A2:A25"/>
    <mergeCell ref="C27:E27"/>
    <mergeCell ref="C28:E28"/>
    <mergeCell ref="A42:A46"/>
    <mergeCell ref="A37:A41"/>
    <mergeCell ref="A33:A35"/>
    <mergeCell ref="B33:B35"/>
    <mergeCell ref="C32:E32"/>
    <mergeCell ref="C29:E29"/>
    <mergeCell ref="C30:E30"/>
    <mergeCell ref="C31:E31"/>
    <mergeCell ref="C48:E48"/>
    <mergeCell ref="B42:B46"/>
    <mergeCell ref="B37:B41"/>
    <mergeCell ref="C36:E36"/>
    <mergeCell ref="B2:B25"/>
  </mergeCells>
  <phoneticPr fontId="25" type="noConversion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topLeftCell="E1" zoomScaleNormal="145" workbookViewId="0">
      <selection activeCell="A15" sqref="A1:M15"/>
    </sheetView>
  </sheetViews>
  <sheetFormatPr defaultColWidth="9.109375" defaultRowHeight="14.4"/>
  <cols>
    <col min="1" max="1" width="5.44140625" style="6" customWidth="1"/>
    <col min="2" max="2" width="11.44140625" style="6" customWidth="1"/>
    <col min="3" max="3" width="12.33203125" style="6" customWidth="1"/>
    <col min="4" max="4" width="11.88671875" style="6" customWidth="1"/>
    <col min="5" max="5" width="16.5546875" style="6" bestFit="1" customWidth="1"/>
    <col min="6" max="6" width="9.33203125" style="7" bestFit="1" customWidth="1"/>
    <col min="7" max="7" width="9.33203125" style="24" bestFit="1" customWidth="1"/>
    <col min="8" max="8" width="9.33203125" style="24" customWidth="1"/>
    <col min="9" max="9" width="9.33203125" style="24" bestFit="1" customWidth="1"/>
    <col min="10" max="10" width="19.6640625" style="24" bestFit="1" customWidth="1"/>
    <col min="11" max="12" width="9.109375" style="6"/>
    <col min="13" max="13" width="18.88671875" style="6" customWidth="1"/>
    <col min="14" max="16384" width="9.109375" style="1"/>
  </cols>
  <sheetData>
    <row r="1" spans="1:16" ht="26.4">
      <c r="A1" s="37" t="s">
        <v>0</v>
      </c>
      <c r="B1" s="37" t="s">
        <v>46</v>
      </c>
      <c r="C1" s="37" t="s">
        <v>47</v>
      </c>
      <c r="D1" s="37" t="s">
        <v>48</v>
      </c>
      <c r="E1" s="37" t="s">
        <v>49</v>
      </c>
      <c r="F1" s="38" t="s">
        <v>258</v>
      </c>
      <c r="G1" s="39" t="s">
        <v>165</v>
      </c>
      <c r="H1" s="39" t="s">
        <v>166</v>
      </c>
      <c r="I1" s="39" t="s">
        <v>243</v>
      </c>
      <c r="J1" s="39" t="s">
        <v>50</v>
      </c>
      <c r="K1" s="37" t="s">
        <v>51</v>
      </c>
      <c r="L1" s="37" t="s">
        <v>52</v>
      </c>
      <c r="M1" s="37" t="s">
        <v>38</v>
      </c>
      <c r="N1" s="4"/>
      <c r="O1" s="4"/>
      <c r="P1" s="4"/>
    </row>
    <row r="2" spans="1:16" s="2" customFormat="1" ht="60" customHeight="1">
      <c r="A2" s="40" t="s">
        <v>13</v>
      </c>
      <c r="B2" s="35" t="s">
        <v>147</v>
      </c>
      <c r="C2" s="41" t="s">
        <v>148</v>
      </c>
      <c r="D2" s="35" t="s">
        <v>149</v>
      </c>
      <c r="E2" s="42" t="s">
        <v>150</v>
      </c>
      <c r="F2" s="35">
        <v>5480</v>
      </c>
      <c r="G2" s="35" t="s">
        <v>151</v>
      </c>
      <c r="H2" s="35">
        <v>1999</v>
      </c>
      <c r="I2" s="35">
        <v>6</v>
      </c>
      <c r="J2" s="43" t="s">
        <v>152</v>
      </c>
      <c r="K2" s="44" t="s">
        <v>265</v>
      </c>
      <c r="L2" s="44" t="s">
        <v>265</v>
      </c>
      <c r="M2" s="45" t="s">
        <v>167</v>
      </c>
      <c r="N2" s="3"/>
      <c r="O2" s="3"/>
      <c r="P2" s="3"/>
    </row>
    <row r="3" spans="1:16" s="3" customFormat="1" ht="20.399999999999999">
      <c r="A3" s="40" t="s">
        <v>14</v>
      </c>
      <c r="B3" s="35" t="s">
        <v>153</v>
      </c>
      <c r="C3" s="41" t="s">
        <v>154</v>
      </c>
      <c r="D3" s="35" t="s">
        <v>155</v>
      </c>
      <c r="E3" s="42" t="s">
        <v>53</v>
      </c>
      <c r="F3" s="35">
        <v>1481</v>
      </c>
      <c r="G3" s="35" t="s">
        <v>24</v>
      </c>
      <c r="H3" s="35">
        <v>1991</v>
      </c>
      <c r="I3" s="35">
        <v>5</v>
      </c>
      <c r="J3" s="43" t="s">
        <v>156</v>
      </c>
      <c r="K3" s="44" t="s">
        <v>266</v>
      </c>
      <c r="L3" s="44" t="s">
        <v>266</v>
      </c>
      <c r="M3" s="45" t="s">
        <v>167</v>
      </c>
    </row>
    <row r="4" spans="1:16" s="4" customFormat="1" ht="56.25" customHeight="1">
      <c r="A4" s="40" t="s">
        <v>17</v>
      </c>
      <c r="B4" s="35" t="s">
        <v>157</v>
      </c>
      <c r="C4" s="41" t="s">
        <v>64</v>
      </c>
      <c r="D4" s="35" t="s">
        <v>158</v>
      </c>
      <c r="E4" s="42" t="s">
        <v>150</v>
      </c>
      <c r="F4" s="35">
        <v>6842</v>
      </c>
      <c r="G4" s="35">
        <v>2000</v>
      </c>
      <c r="H4" s="35">
        <v>1987</v>
      </c>
      <c r="I4" s="35">
        <v>6</v>
      </c>
      <c r="J4" s="43" t="s">
        <v>159</v>
      </c>
      <c r="K4" s="44" t="s">
        <v>263</v>
      </c>
      <c r="L4" s="44" t="s">
        <v>263</v>
      </c>
      <c r="M4" s="45" t="s">
        <v>167</v>
      </c>
      <c r="O4" s="3"/>
    </row>
    <row r="5" spans="1:16" s="4" customFormat="1" ht="51" customHeight="1">
      <c r="A5" s="40" t="s">
        <v>18</v>
      </c>
      <c r="B5" s="35" t="s">
        <v>160</v>
      </c>
      <c r="C5" s="41" t="s">
        <v>161</v>
      </c>
      <c r="D5" s="35" t="s">
        <v>162</v>
      </c>
      <c r="E5" s="42" t="s">
        <v>163</v>
      </c>
      <c r="F5" s="35" t="s">
        <v>24</v>
      </c>
      <c r="G5" s="35">
        <v>450</v>
      </c>
      <c r="H5" s="35">
        <v>2007</v>
      </c>
      <c r="I5" s="35" t="s">
        <v>24</v>
      </c>
      <c r="J5" s="43" t="s">
        <v>164</v>
      </c>
      <c r="K5" s="44" t="s">
        <v>264</v>
      </c>
      <c r="L5" s="44" t="s">
        <v>24</v>
      </c>
      <c r="M5" s="45" t="s">
        <v>167</v>
      </c>
      <c r="O5" s="3"/>
    </row>
    <row r="6" spans="1:16" s="4" customFormat="1" ht="51" customHeight="1">
      <c r="A6" s="40" t="s">
        <v>19</v>
      </c>
      <c r="B6" s="35" t="s">
        <v>238</v>
      </c>
      <c r="C6" s="41" t="s">
        <v>239</v>
      </c>
      <c r="D6" s="35" t="s">
        <v>24</v>
      </c>
      <c r="E6" s="42" t="s">
        <v>240</v>
      </c>
      <c r="F6" s="35" t="s">
        <v>24</v>
      </c>
      <c r="G6" s="35" t="s">
        <v>24</v>
      </c>
      <c r="H6" s="35">
        <v>1986</v>
      </c>
      <c r="I6" s="35" t="s">
        <v>24</v>
      </c>
      <c r="J6" s="43" t="s">
        <v>241</v>
      </c>
      <c r="K6" s="44" t="s">
        <v>267</v>
      </c>
      <c r="L6" s="44" t="s">
        <v>24</v>
      </c>
      <c r="M6" s="45" t="s">
        <v>248</v>
      </c>
      <c r="O6" s="3"/>
    </row>
    <row r="7" spans="1:16" s="4" customFormat="1" ht="51" customHeight="1">
      <c r="A7" s="40" t="s">
        <v>21</v>
      </c>
      <c r="B7" s="35" t="s">
        <v>249</v>
      </c>
      <c r="C7" s="41" t="s">
        <v>250</v>
      </c>
      <c r="D7" s="35" t="s">
        <v>251</v>
      </c>
      <c r="E7" s="42" t="s">
        <v>240</v>
      </c>
      <c r="F7" s="35" t="s">
        <v>24</v>
      </c>
      <c r="G7" s="35" t="s">
        <v>24</v>
      </c>
      <c r="H7" s="35">
        <v>2017</v>
      </c>
      <c r="I7" s="35" t="s">
        <v>24</v>
      </c>
      <c r="J7" s="46" t="s">
        <v>252</v>
      </c>
      <c r="K7" s="44" t="s">
        <v>268</v>
      </c>
      <c r="L7" s="44" t="s">
        <v>24</v>
      </c>
      <c r="M7" s="45" t="s">
        <v>248</v>
      </c>
      <c r="O7" s="3"/>
    </row>
    <row r="8" spans="1:16" s="4" customFormat="1" ht="51" customHeight="1">
      <c r="A8" s="40" t="s">
        <v>25</v>
      </c>
      <c r="B8" s="35" t="s">
        <v>242</v>
      </c>
      <c r="C8" s="41" t="s">
        <v>245</v>
      </c>
      <c r="D8" s="35" t="s">
        <v>244</v>
      </c>
      <c r="E8" s="42" t="s">
        <v>246</v>
      </c>
      <c r="F8" s="35">
        <v>5480</v>
      </c>
      <c r="G8" s="35" t="s">
        <v>24</v>
      </c>
      <c r="H8" s="35">
        <v>1998</v>
      </c>
      <c r="I8" s="35">
        <v>6</v>
      </c>
      <c r="J8" s="46" t="s">
        <v>247</v>
      </c>
      <c r="K8" s="44" t="s">
        <v>269</v>
      </c>
      <c r="L8" s="44" t="s">
        <v>269</v>
      </c>
      <c r="M8" s="45" t="s">
        <v>248</v>
      </c>
      <c r="O8" s="3"/>
    </row>
    <row r="9" spans="1:16" s="4" customFormat="1" ht="40.5" customHeight="1">
      <c r="A9" s="40" t="s">
        <v>26</v>
      </c>
      <c r="B9" s="28" t="s">
        <v>173</v>
      </c>
      <c r="C9" s="41" t="s">
        <v>176</v>
      </c>
      <c r="D9" s="35" t="s">
        <v>177</v>
      </c>
      <c r="E9" s="42" t="s">
        <v>178</v>
      </c>
      <c r="F9" s="35" t="s">
        <v>24</v>
      </c>
      <c r="G9" s="35">
        <v>4000</v>
      </c>
      <c r="H9" s="35">
        <v>1985</v>
      </c>
      <c r="I9" s="35" t="s">
        <v>24</v>
      </c>
      <c r="J9" s="43" t="s">
        <v>181</v>
      </c>
      <c r="K9" s="44" t="s">
        <v>270</v>
      </c>
      <c r="L9" s="44" t="s">
        <v>24</v>
      </c>
      <c r="M9" s="45" t="s">
        <v>168</v>
      </c>
      <c r="O9" s="3"/>
    </row>
    <row r="10" spans="1:16" s="4" customFormat="1" ht="40.5" customHeight="1">
      <c r="A10" s="40" t="s">
        <v>27</v>
      </c>
      <c r="B10" s="28" t="s">
        <v>171</v>
      </c>
      <c r="C10" s="41" t="s">
        <v>179</v>
      </c>
      <c r="D10" s="35" t="s">
        <v>180</v>
      </c>
      <c r="E10" s="42" t="s">
        <v>172</v>
      </c>
      <c r="F10" s="35">
        <v>8500</v>
      </c>
      <c r="G10" s="35">
        <v>9950</v>
      </c>
      <c r="H10" s="35">
        <v>1995</v>
      </c>
      <c r="I10" s="35">
        <v>2</v>
      </c>
      <c r="J10" s="43" t="s">
        <v>182</v>
      </c>
      <c r="K10" s="50" t="s">
        <v>271</v>
      </c>
      <c r="L10" s="50" t="s">
        <v>271</v>
      </c>
      <c r="M10" s="49" t="s">
        <v>168</v>
      </c>
      <c r="O10" s="3"/>
    </row>
    <row r="11" spans="1:16" s="4" customFormat="1" ht="39" customHeight="1">
      <c r="A11" s="40" t="s">
        <v>28</v>
      </c>
      <c r="B11" s="28" t="s">
        <v>169</v>
      </c>
      <c r="C11" s="41" t="s">
        <v>170</v>
      </c>
      <c r="D11" s="35" t="s">
        <v>189</v>
      </c>
      <c r="E11" s="35" t="s">
        <v>53</v>
      </c>
      <c r="F11" s="35">
        <v>2188</v>
      </c>
      <c r="G11" s="35">
        <v>1476</v>
      </c>
      <c r="H11" s="35">
        <v>2002</v>
      </c>
      <c r="I11" s="35">
        <v>7</v>
      </c>
      <c r="J11" s="43" t="s">
        <v>183</v>
      </c>
      <c r="K11" s="44" t="s">
        <v>272</v>
      </c>
      <c r="L11" s="44" t="s">
        <v>272</v>
      </c>
      <c r="M11" s="45" t="s">
        <v>168</v>
      </c>
      <c r="O11" s="3"/>
    </row>
    <row r="12" spans="1:16" s="4" customFormat="1" ht="47.25" customHeight="1">
      <c r="A12" s="40" t="s">
        <v>29</v>
      </c>
      <c r="B12" s="28" t="s">
        <v>174</v>
      </c>
      <c r="C12" s="41" t="s">
        <v>190</v>
      </c>
      <c r="D12" s="35" t="s">
        <v>191</v>
      </c>
      <c r="E12" s="35" t="s">
        <v>175</v>
      </c>
      <c r="F12" s="35" t="s">
        <v>24</v>
      </c>
      <c r="G12" s="35">
        <v>4000</v>
      </c>
      <c r="H12" s="35">
        <v>1988</v>
      </c>
      <c r="I12" s="35">
        <v>2</v>
      </c>
      <c r="J12" s="43" t="s">
        <v>184</v>
      </c>
      <c r="K12" s="44" t="s">
        <v>273</v>
      </c>
      <c r="L12" s="44" t="s">
        <v>273</v>
      </c>
      <c r="M12" s="45" t="s">
        <v>168</v>
      </c>
      <c r="O12" s="3"/>
    </row>
    <row r="13" spans="1:16" s="4" customFormat="1" ht="47.25" customHeight="1">
      <c r="A13" s="40" t="s">
        <v>30</v>
      </c>
      <c r="B13" s="28" t="s">
        <v>262</v>
      </c>
      <c r="C13" s="41" t="s">
        <v>260</v>
      </c>
      <c r="D13" s="35" t="s">
        <v>261</v>
      </c>
      <c r="E13" s="35" t="s">
        <v>259</v>
      </c>
      <c r="F13" s="35">
        <v>1896</v>
      </c>
      <c r="G13" s="35">
        <v>1010</v>
      </c>
      <c r="H13" s="35">
        <v>2004</v>
      </c>
      <c r="I13" s="35">
        <v>5</v>
      </c>
      <c r="J13" s="43" t="s">
        <v>256</v>
      </c>
      <c r="K13" s="44" t="s">
        <v>257</v>
      </c>
      <c r="L13" s="44" t="s">
        <v>257</v>
      </c>
      <c r="M13" s="45" t="s">
        <v>168</v>
      </c>
      <c r="O13" s="3"/>
    </row>
    <row r="14" spans="1:16" s="4" customFormat="1" ht="55.5" customHeight="1">
      <c r="A14" s="40" t="s">
        <v>31</v>
      </c>
      <c r="B14" s="36" t="s">
        <v>185</v>
      </c>
      <c r="C14" s="44" t="s">
        <v>188</v>
      </c>
      <c r="D14" s="44" t="s">
        <v>24</v>
      </c>
      <c r="E14" s="44" t="s">
        <v>186</v>
      </c>
      <c r="F14" s="47"/>
      <c r="G14" s="48"/>
      <c r="H14" s="48"/>
      <c r="I14" s="48">
        <v>2</v>
      </c>
      <c r="J14" s="42" t="s">
        <v>187</v>
      </c>
      <c r="K14" s="44" t="s">
        <v>274</v>
      </c>
      <c r="L14" s="44" t="s">
        <v>274</v>
      </c>
      <c r="M14" s="45" t="s">
        <v>168</v>
      </c>
      <c r="O14" s="3"/>
    </row>
    <row r="15" spans="1:16" ht="21.6">
      <c r="A15" s="40" t="s">
        <v>297</v>
      </c>
      <c r="B15" s="36" t="s">
        <v>185</v>
      </c>
      <c r="C15" s="113"/>
      <c r="D15" s="113"/>
      <c r="E15" s="113" t="s">
        <v>295</v>
      </c>
      <c r="F15" s="114"/>
      <c r="G15" s="115"/>
      <c r="H15" s="117">
        <v>2016</v>
      </c>
      <c r="I15" s="117" t="s">
        <v>24</v>
      </c>
      <c r="J15" s="117">
        <v>7</v>
      </c>
      <c r="K15" s="116" t="s">
        <v>296</v>
      </c>
      <c r="L15" s="207" t="s">
        <v>24</v>
      </c>
      <c r="M15" s="45" t="s">
        <v>168</v>
      </c>
      <c r="N15" s="4"/>
      <c r="O15" s="4"/>
      <c r="P15" s="4"/>
    </row>
    <row r="16" spans="1:16">
      <c r="A16" s="52"/>
      <c r="B16" s="52"/>
      <c r="C16" s="52"/>
      <c r="D16" s="52"/>
      <c r="E16" s="52"/>
      <c r="F16" s="53"/>
      <c r="G16" s="54"/>
      <c r="H16" s="54"/>
      <c r="I16" s="54"/>
      <c r="J16" s="54"/>
      <c r="K16" s="52"/>
      <c r="L16" s="52"/>
      <c r="M16" s="52"/>
      <c r="N16" s="4"/>
      <c r="O16" s="4"/>
      <c r="P16" s="4"/>
    </row>
    <row r="17" spans="1:16">
      <c r="A17" s="52"/>
      <c r="B17" s="52"/>
      <c r="C17" s="52"/>
      <c r="D17" s="52"/>
      <c r="E17" s="52"/>
      <c r="F17" s="53"/>
      <c r="G17" s="54"/>
      <c r="H17" s="54"/>
      <c r="I17" s="54"/>
      <c r="J17" s="54"/>
      <c r="K17" s="52"/>
      <c r="L17" s="52"/>
      <c r="M17" s="52"/>
      <c r="N17" s="4"/>
      <c r="O17" s="4"/>
      <c r="P17" s="4"/>
    </row>
    <row r="18" spans="1:16">
      <c r="A18" s="52"/>
      <c r="B18" s="52"/>
      <c r="C18" s="52"/>
      <c r="D18" s="52"/>
      <c r="E18" s="52"/>
      <c r="F18" s="53"/>
      <c r="G18" s="54"/>
      <c r="H18" s="54"/>
      <c r="I18" s="54"/>
      <c r="J18" s="54"/>
      <c r="K18" s="52"/>
      <c r="L18" s="52"/>
      <c r="M18" s="52"/>
      <c r="N18" s="4"/>
      <c r="O18" s="4"/>
      <c r="P18" s="4"/>
    </row>
    <row r="19" spans="1:16">
      <c r="A19" s="52"/>
      <c r="B19" s="52"/>
      <c r="C19" s="52"/>
      <c r="D19" s="52"/>
      <c r="E19" s="52"/>
      <c r="F19" s="53"/>
      <c r="G19" s="54"/>
      <c r="H19" s="54"/>
      <c r="I19" s="54"/>
      <c r="J19" s="54"/>
      <c r="K19" s="52"/>
      <c r="L19" s="52"/>
      <c r="M19" s="52"/>
      <c r="N19" s="4"/>
      <c r="O19" s="4"/>
      <c r="P19" s="4"/>
    </row>
  </sheetData>
  <phoneticPr fontId="25" type="noConversion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Ogień </vt:lpstr>
      <vt:lpstr>Elektronika </vt:lpstr>
      <vt:lpstr>Zabezpieczenia</vt:lpstr>
      <vt:lpstr>Komunikacja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Anna Dudek</cp:lastModifiedBy>
  <cp:lastPrinted>2019-11-29T05:59:59Z</cp:lastPrinted>
  <dcterms:created xsi:type="dcterms:W3CDTF">2014-05-28T12:19:35Z</dcterms:created>
  <dcterms:modified xsi:type="dcterms:W3CDTF">2019-11-29T06:00:16Z</dcterms:modified>
</cp:coreProperties>
</file>